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dochody własne" sheetId="1" r:id="rId1"/>
  </sheets>
  <definedNames>
    <definedName name="_xlnm.Print_Titles" localSheetId="0">'dochody własne'!$7:$10</definedName>
  </definedNames>
  <calcPr fullCalcOnLoad="1"/>
</workbook>
</file>

<file path=xl/sharedStrings.xml><?xml version="1.0" encoding="utf-8"?>
<sst xmlns="http://schemas.openxmlformats.org/spreadsheetml/2006/main" count="83" uniqueCount="69">
  <si>
    <t>WYKAZ JEDNOSTEK BUDŻETOWYCH REALIZUJĄCYCH DOCHODY WŁASNE W 2005 ROKU</t>
  </si>
  <si>
    <t>Nazwa jednostki budżetowej</t>
  </si>
  <si>
    <t>Plan dochodów</t>
  </si>
  <si>
    <t>Wykonanie</t>
  </si>
  <si>
    <t>%</t>
  </si>
  <si>
    <t xml:space="preserve">Plan </t>
  </si>
  <si>
    <t>Stan środków</t>
  </si>
  <si>
    <t>dochodów</t>
  </si>
  <si>
    <t>wykonania</t>
  </si>
  <si>
    <t>wydatków</t>
  </si>
  <si>
    <t>na 31.12.2005r.</t>
  </si>
  <si>
    <t>Gimnazjum Nr 1</t>
  </si>
  <si>
    <t>Gimnazjum Nr 2</t>
  </si>
  <si>
    <t>Gimnazjum Nr 3</t>
  </si>
  <si>
    <t>Gimnazjum Nr4</t>
  </si>
  <si>
    <t>Zespół Szkół Specjalnych</t>
  </si>
  <si>
    <t>I Liceum Ogólnokształcące</t>
  </si>
  <si>
    <t>II Liceum Ogólnokształcące</t>
  </si>
  <si>
    <t>Zespół Szkół Technicznych</t>
  </si>
  <si>
    <t>i Ogólnokształcących Meritum</t>
  </si>
  <si>
    <t>Zespół Szkół Ogólnokształcących</t>
  </si>
  <si>
    <t>i Zawodowych</t>
  </si>
  <si>
    <t>Szkoła Podstawowa Nr 1</t>
  </si>
  <si>
    <t>Szkoła Podstawowa Nr 11</t>
  </si>
  <si>
    <t>Szkoła Podstawowa Nr 20</t>
  </si>
  <si>
    <t>Szkoła Podstawowa Nr 3</t>
  </si>
  <si>
    <t>Zespół Szkół  Sportowych</t>
  </si>
  <si>
    <t>Zespół Szkół Nr 1</t>
  </si>
  <si>
    <t>Zespół Szkół Nr 4</t>
  </si>
  <si>
    <t>Szkoła Podstawowa Nr 13</t>
  </si>
  <si>
    <t>Szkoła Podstawowa Nr 5</t>
  </si>
  <si>
    <t>Szkoła Podstawowa Nr 6</t>
  </si>
  <si>
    <t>Placówek Oświatowych</t>
  </si>
  <si>
    <t>Przedszkole Nr 2</t>
  </si>
  <si>
    <t>Przedszkole Nr 6</t>
  </si>
  <si>
    <t>Przedszkole Nr 7</t>
  </si>
  <si>
    <t>Przedszkole Nr 9</t>
  </si>
  <si>
    <t>Przedszkole Nr 10</t>
  </si>
  <si>
    <t>Przedszkole Nr 11</t>
  </si>
  <si>
    <t>Przedszkole Nr 12</t>
  </si>
  <si>
    <t>Przedszkole Nr 15</t>
  </si>
  <si>
    <t>Przedszkole Nr 16</t>
  </si>
  <si>
    <t>Przedszkole Nr 18</t>
  </si>
  <si>
    <t>Przedszkole Nr 19</t>
  </si>
  <si>
    <t>Przedszkole Nr 20</t>
  </si>
  <si>
    <r>
      <rPr>
        <sz val="10"/>
        <rFont val="Arial CE"/>
        <family val="0"/>
      </rPr>
      <t>Poradnia Psychologiczno Pedagogiczna</t>
    </r>
  </si>
  <si>
    <t>Młodzieżowy Dom Kultury</t>
  </si>
  <si>
    <t>OGÓŁEM</t>
  </si>
  <si>
    <r>
      <rPr>
        <b/>
        <sz val="10"/>
        <rFont val="Arial CE"/>
        <family val="0"/>
      </rPr>
      <t>L.p.</t>
    </r>
  </si>
  <si>
    <r>
      <rPr>
        <sz val="10"/>
        <color indexed="8"/>
        <rFont val="Arial CE"/>
        <family val="0"/>
      </rPr>
      <t>Zespół Szkół Techniczno Usługowych</t>
    </r>
  </si>
  <si>
    <t>Świetlica-Zespół Szkół Specjalnych</t>
  </si>
  <si>
    <t>Świetlica-Gimnazjum Nr 2</t>
  </si>
  <si>
    <t>Świetlica-Gimnazjum Nr 3</t>
  </si>
  <si>
    <t>Świetlica-Gimnazjum Nr4</t>
  </si>
  <si>
    <t>Świetlica-Szkoła Podstawowa Nr 1</t>
  </si>
  <si>
    <t>Świetlica-Szkoła Podstawowa Nr 11</t>
  </si>
  <si>
    <t>Świetlica-Szkoła Podstawowa Nr 20</t>
  </si>
  <si>
    <t>Świetlica-Szkoła Podstawowa Nr 3</t>
  </si>
  <si>
    <t>Świetlica-Zespół Szkół  Sportowych</t>
  </si>
  <si>
    <t>Świetlica-Zespół Szkół Nr 1</t>
  </si>
  <si>
    <t>Świetlica-Zespół Szkół Nr 4</t>
  </si>
  <si>
    <t>razem</t>
  </si>
  <si>
    <t>Rozdział</t>
  </si>
  <si>
    <t>Zespół Obsługi Finansowo-Księgowej</t>
  </si>
  <si>
    <t>Komenda Miejska Państwowej Straży Pożarnej</t>
  </si>
  <si>
    <r>
      <rPr>
        <sz val="10"/>
        <rFont val="Arial CE"/>
        <family val="0"/>
      </rPr>
      <t>V Liceum Ogólnokształcące</t>
    </r>
  </si>
  <si>
    <t>do Uchwały RM Nr .............</t>
  </si>
  <si>
    <t>z dnia ...............................</t>
  </si>
  <si>
    <t>Załącznik Nr 4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</si>
</sst>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&quot; zł&quot;"/>
    <numFmt numFmtId="165" formatCode="#,##0.00&quot; zł&quot;"/>
    <numFmt numFmtId="166" formatCode="dd\ mmmm"/>
    <numFmt numFmtId="167" formatCode="_-* #,##0.00&quot; zł&quot;_-;\-* #,##0.00&quot; zł&quot;_-;_-* \-??&quot; zł&quot;_-;_-@_-"/>
    <numFmt numFmtId="168" formatCode="#,##0\ &quot;zł&quot;"/>
    <numFmt numFmtId="169" formatCode="#,##0.00\ &quot;zł&quot;"/>
  </numFmts>
  <fonts count="11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10"/>
      <color indexed="12"/>
      <name val="Arial CE"/>
      <family val="0"/>
    </font>
    <font>
      <sz val="10"/>
      <color indexed="10"/>
      <name val="Arial CE"/>
      <family val="0"/>
    </font>
    <font>
      <sz val="10"/>
      <color indexed="17"/>
      <name val="Arial CE"/>
      <family val="0"/>
    </font>
    <font>
      <b/>
      <sz val="10"/>
      <color indexed="57"/>
      <name val="Arial CE"/>
      <family val="0"/>
    </font>
    <font>
      <sz val="10"/>
      <color indexed="57"/>
      <name val="Arial CE"/>
      <family val="0"/>
    </font>
    <font>
      <b/>
      <sz val="10"/>
      <color indexed="10"/>
      <name val="Arial CE"/>
      <family val="0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medium"/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thin"/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4" fillId="0" borderId="4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165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5" xfId="0" applyFont="1" applyBorder="1" applyAlignment="1">
      <alignment/>
    </xf>
    <xf numFmtId="4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165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4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165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3" fillId="0" borderId="6" xfId="0" applyFont="1" applyBorder="1" applyAlignment="1">
      <alignment/>
    </xf>
    <xf numFmtId="4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165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4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0" fillId="0" borderId="7" xfId="0" applyBorder="1" applyAlignment="1">
      <alignment/>
    </xf>
    <xf numFmtId="0" fontId="2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3" fontId="4" fillId="0" borderId="9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" xfId="0" applyFont="1" applyBorder="1" applyAlignment="1">
      <alignment/>
    </xf>
    <xf numFmtId="4" fontId="2" fillId="0" borderId="3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0" fillId="0" borderId="3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68" fontId="0" fillId="0" borderId="14" xfId="0" applyNumberFormat="1" applyFont="1" applyBorder="1" applyAlignment="1">
      <alignment horizontal="right"/>
    </xf>
    <xf numFmtId="168" fontId="3" fillId="0" borderId="10" xfId="0" applyNumberFormat="1" applyFont="1" applyBorder="1" applyAlignment="1">
      <alignment horizontal="right"/>
    </xf>
    <xf numFmtId="168" fontId="3" fillId="0" borderId="11" xfId="0" applyNumberFormat="1" applyFont="1" applyBorder="1" applyAlignment="1">
      <alignment horizontal="right"/>
    </xf>
    <xf numFmtId="168" fontId="0" fillId="0" borderId="15" xfId="0" applyNumberFormat="1" applyFont="1" applyBorder="1" applyAlignment="1">
      <alignment horizontal="right"/>
    </xf>
    <xf numFmtId="168" fontId="4" fillId="0" borderId="11" xfId="0" applyNumberFormat="1" applyFont="1" applyBorder="1" applyAlignment="1">
      <alignment horizontal="right"/>
    </xf>
    <xf numFmtId="168" fontId="2" fillId="0" borderId="15" xfId="0" applyNumberFormat="1" applyFont="1" applyBorder="1" applyAlignment="1">
      <alignment horizontal="right"/>
    </xf>
    <xf numFmtId="168" fontId="0" fillId="0" borderId="12" xfId="0" applyNumberFormat="1" applyFont="1" applyBorder="1" applyAlignment="1">
      <alignment horizontal="right"/>
    </xf>
    <xf numFmtId="168" fontId="0" fillId="0" borderId="16" xfId="0" applyNumberFormat="1" applyFont="1" applyBorder="1" applyAlignment="1">
      <alignment horizontal="right"/>
    </xf>
    <xf numFmtId="168" fontId="3" fillId="0" borderId="12" xfId="0" applyNumberFormat="1" applyFont="1" applyBorder="1" applyAlignment="1">
      <alignment horizontal="right"/>
    </xf>
    <xf numFmtId="168" fontId="4" fillId="0" borderId="12" xfId="0" applyNumberFormat="1" applyFont="1" applyBorder="1" applyAlignment="1">
      <alignment horizontal="right"/>
    </xf>
    <xf numFmtId="168" fontId="2" fillId="0" borderId="16" xfId="0" applyNumberFormat="1" applyFont="1" applyBorder="1" applyAlignment="1">
      <alignment horizontal="right"/>
    </xf>
    <xf numFmtId="168" fontId="3" fillId="0" borderId="10" xfId="0" applyNumberFormat="1" applyFont="1" applyFill="1" applyBorder="1" applyAlignment="1">
      <alignment horizontal="right"/>
    </xf>
    <xf numFmtId="168" fontId="0" fillId="0" borderId="14" xfId="0" applyNumberFormat="1" applyFont="1" applyFill="1" applyBorder="1" applyAlignment="1">
      <alignment horizontal="right"/>
    </xf>
    <xf numFmtId="168" fontId="3" fillId="0" borderId="13" xfId="0" applyNumberFormat="1" applyFont="1" applyBorder="1" applyAlignment="1">
      <alignment horizontal="right"/>
    </xf>
    <xf numFmtId="168" fontId="0" fillId="0" borderId="17" xfId="0" applyNumberFormat="1" applyFont="1" applyBorder="1" applyAlignment="1">
      <alignment horizontal="right"/>
    </xf>
    <xf numFmtId="168" fontId="3" fillId="0" borderId="6" xfId="0" applyNumberFormat="1" applyFont="1" applyBorder="1" applyAlignment="1">
      <alignment horizontal="right"/>
    </xf>
    <xf numFmtId="168" fontId="0" fillId="0" borderId="6" xfId="0" applyNumberFormat="1" applyFont="1" applyBorder="1" applyAlignment="1">
      <alignment horizontal="right"/>
    </xf>
    <xf numFmtId="168" fontId="3" fillId="0" borderId="18" xfId="0" applyNumberFormat="1" applyFont="1" applyBorder="1" applyAlignment="1">
      <alignment horizontal="right"/>
    </xf>
    <xf numFmtId="168" fontId="0" fillId="0" borderId="18" xfId="0" applyNumberFormat="1" applyFont="1" applyBorder="1" applyAlignment="1">
      <alignment horizontal="right"/>
    </xf>
    <xf numFmtId="168" fontId="4" fillId="0" borderId="19" xfId="0" applyNumberFormat="1" applyFont="1" applyBorder="1" applyAlignment="1">
      <alignment horizontal="right"/>
    </xf>
    <xf numFmtId="168" fontId="2" fillId="0" borderId="3" xfId="0" applyNumberFormat="1" applyFont="1" applyBorder="1" applyAlignment="1">
      <alignment horizontal="right"/>
    </xf>
    <xf numFmtId="168" fontId="4" fillId="0" borderId="9" xfId="0" applyNumberFormat="1" applyFont="1" applyBorder="1" applyAlignment="1">
      <alignment horizontal="right"/>
    </xf>
    <xf numFmtId="9" fontId="3" fillId="0" borderId="20" xfId="0" applyNumberFormat="1" applyFont="1" applyBorder="1" applyAlignment="1">
      <alignment horizontal="right"/>
    </xf>
    <xf numFmtId="9" fontId="4" fillId="0" borderId="0" xfId="0" applyNumberFormat="1" applyFont="1" applyBorder="1" applyAlignment="1">
      <alignment horizontal="right"/>
    </xf>
    <xf numFmtId="9" fontId="3" fillId="0" borderId="0" xfId="0" applyNumberFormat="1" applyFont="1" applyBorder="1" applyAlignment="1">
      <alignment horizontal="right"/>
    </xf>
    <xf numFmtId="9" fontId="3" fillId="0" borderId="20" xfId="0" applyNumberFormat="1" applyFont="1" applyFill="1" applyBorder="1" applyAlignment="1">
      <alignment horizontal="right"/>
    </xf>
    <xf numFmtId="9" fontId="3" fillId="0" borderId="21" xfId="0" applyNumberFormat="1" applyFont="1" applyBorder="1" applyAlignment="1">
      <alignment horizontal="right"/>
    </xf>
    <xf numFmtId="168" fontId="0" fillId="0" borderId="3" xfId="0" applyNumberFormat="1" applyFont="1" applyBorder="1" applyAlignment="1">
      <alignment horizontal="right"/>
    </xf>
    <xf numFmtId="168" fontId="4" fillId="0" borderId="3" xfId="0" applyNumberFormat="1" applyFont="1" applyBorder="1" applyAlignment="1">
      <alignment horizontal="right"/>
    </xf>
    <xf numFmtId="168" fontId="4" fillId="0" borderId="6" xfId="0" applyNumberFormat="1" applyFont="1" applyBorder="1" applyAlignment="1">
      <alignment horizontal="right"/>
    </xf>
    <xf numFmtId="168" fontId="2" fillId="0" borderId="6" xfId="0" applyNumberFormat="1" applyFont="1" applyBorder="1" applyAlignment="1">
      <alignment horizontal="right"/>
    </xf>
    <xf numFmtId="168" fontId="0" fillId="0" borderId="6" xfId="0" applyNumberFormat="1" applyFont="1" applyBorder="1" applyAlignment="1">
      <alignment horizontal="right"/>
    </xf>
    <xf numFmtId="168" fontId="0" fillId="0" borderId="5" xfId="0" applyNumberFormat="1" applyFont="1" applyBorder="1" applyAlignment="1">
      <alignment horizontal="right"/>
    </xf>
    <xf numFmtId="168" fontId="3" fillId="0" borderId="22" xfId="0" applyNumberFormat="1" applyFont="1" applyBorder="1" applyAlignment="1">
      <alignment horizontal="right"/>
    </xf>
    <xf numFmtId="168" fontId="4" fillId="0" borderId="5" xfId="0" applyNumberFormat="1" applyFont="1" applyBorder="1" applyAlignment="1">
      <alignment horizontal="right"/>
    </xf>
    <xf numFmtId="168" fontId="2" fillId="0" borderId="5" xfId="0" applyNumberFormat="1" applyFont="1" applyBorder="1" applyAlignment="1">
      <alignment horizontal="right"/>
    </xf>
    <xf numFmtId="168" fontId="3" fillId="0" borderId="6" xfId="0" applyNumberFormat="1" applyFont="1" applyFill="1" applyBorder="1" applyAlignment="1">
      <alignment horizontal="right"/>
    </xf>
    <xf numFmtId="168" fontId="0" fillId="0" borderId="6" xfId="0" applyNumberFormat="1" applyFont="1" applyFill="1" applyBorder="1" applyAlignment="1">
      <alignment horizontal="right"/>
    </xf>
    <xf numFmtId="9" fontId="3" fillId="0" borderId="6" xfId="0" applyNumberFormat="1" applyFont="1" applyBorder="1" applyAlignment="1">
      <alignment horizontal="right"/>
    </xf>
    <xf numFmtId="9" fontId="4" fillId="0" borderId="3" xfId="0" applyNumberFormat="1" applyFont="1" applyBorder="1" applyAlignment="1">
      <alignment horizontal="right"/>
    </xf>
    <xf numFmtId="9" fontId="4" fillId="0" borderId="6" xfId="0" applyNumberFormat="1" applyFont="1" applyBorder="1" applyAlignment="1">
      <alignment horizontal="right"/>
    </xf>
    <xf numFmtId="9" fontId="3" fillId="0" borderId="23" xfId="0" applyNumberFormat="1" applyFont="1" applyBorder="1" applyAlignment="1">
      <alignment horizontal="right"/>
    </xf>
    <xf numFmtId="9" fontId="3" fillId="0" borderId="3" xfId="0" applyNumberFormat="1" applyFont="1" applyBorder="1" applyAlignment="1">
      <alignment horizontal="right"/>
    </xf>
    <xf numFmtId="9" fontId="3" fillId="0" borderId="6" xfId="0" applyNumberFormat="1" applyFont="1" applyFill="1" applyBorder="1" applyAlignment="1">
      <alignment horizontal="right"/>
    </xf>
    <xf numFmtId="9" fontId="3" fillId="0" borderId="18" xfId="0" applyNumberFormat="1" applyFont="1" applyBorder="1" applyAlignment="1">
      <alignment horizontal="right"/>
    </xf>
    <xf numFmtId="9" fontId="4" fillId="0" borderId="9" xfId="0" applyNumberFormat="1" applyFont="1" applyBorder="1" applyAlignment="1">
      <alignment horizontal="right"/>
    </xf>
    <xf numFmtId="0" fontId="0" fillId="0" borderId="20" xfId="0" applyFont="1" applyBorder="1" applyAlignment="1">
      <alignment/>
    </xf>
    <xf numFmtId="0" fontId="3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6" xfId="0" applyFont="1" applyBorder="1" applyAlignment="1">
      <alignment/>
    </xf>
    <xf numFmtId="0" fontId="8" fillId="0" borderId="3" xfId="0" applyFont="1" applyBorder="1" applyAlignment="1">
      <alignment/>
    </xf>
    <xf numFmtId="0" fontId="0" fillId="0" borderId="6" xfId="0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/>
    </xf>
    <xf numFmtId="0" fontId="9" fillId="0" borderId="19" xfId="0" applyFont="1" applyBorder="1" applyAlignment="1">
      <alignment/>
    </xf>
    <xf numFmtId="0" fontId="4" fillId="0" borderId="22" xfId="0" applyFont="1" applyBorder="1" applyAlignment="1">
      <alignment/>
    </xf>
    <xf numFmtId="0" fontId="2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168" fontId="4" fillId="0" borderId="26" xfId="0" applyNumberFormat="1" applyFont="1" applyBorder="1" applyAlignment="1">
      <alignment horizontal="right"/>
    </xf>
    <xf numFmtId="168" fontId="2" fillId="0" borderId="27" xfId="0" applyNumberFormat="1" applyFont="1" applyBorder="1" applyAlignment="1">
      <alignment horizontal="right"/>
    </xf>
    <xf numFmtId="9" fontId="4" fillId="0" borderId="25" xfId="0" applyNumberFormat="1" applyFont="1" applyBorder="1" applyAlignment="1">
      <alignment horizontal="right"/>
    </xf>
    <xf numFmtId="168" fontId="4" fillId="0" borderId="22" xfId="0" applyNumberFormat="1" applyFont="1" applyBorder="1" applyAlignment="1">
      <alignment horizontal="right"/>
    </xf>
    <xf numFmtId="168" fontId="2" fillId="0" borderId="22" xfId="0" applyNumberFormat="1" applyFont="1" applyBorder="1" applyAlignment="1">
      <alignment horizontal="right"/>
    </xf>
    <xf numFmtId="9" fontId="4" fillId="0" borderId="22" xfId="0" applyNumberFormat="1" applyFont="1" applyBorder="1" applyAlignment="1">
      <alignment horizontal="right"/>
    </xf>
    <xf numFmtId="9" fontId="3" fillId="0" borderId="5" xfId="0" applyNumberFormat="1" applyFont="1" applyBorder="1" applyAlignment="1">
      <alignment horizontal="right"/>
    </xf>
    <xf numFmtId="168" fontId="3" fillId="0" borderId="5" xfId="0" applyNumberFormat="1" applyFont="1" applyBorder="1" applyAlignment="1">
      <alignment horizontal="right"/>
    </xf>
    <xf numFmtId="9" fontId="3" fillId="0" borderId="22" xfId="0" applyNumberFormat="1" applyFont="1" applyBorder="1" applyAlignment="1">
      <alignment horizontal="right"/>
    </xf>
    <xf numFmtId="0" fontId="8" fillId="0" borderId="22" xfId="0" applyFont="1" applyBorder="1" applyAlignment="1">
      <alignment/>
    </xf>
    <xf numFmtId="0" fontId="0" fillId="0" borderId="5" xfId="0" applyBorder="1" applyAlignment="1">
      <alignment/>
    </xf>
    <xf numFmtId="9" fontId="4" fillId="0" borderId="24" xfId="0" applyNumberFormat="1" applyFont="1" applyBorder="1" applyAlignment="1">
      <alignment horizontal="right"/>
    </xf>
    <xf numFmtId="9" fontId="4" fillId="0" borderId="5" xfId="0" applyNumberFormat="1" applyFont="1" applyBorder="1" applyAlignment="1">
      <alignment horizontal="right"/>
    </xf>
    <xf numFmtId="9" fontId="3" fillId="0" borderId="24" xfId="0" applyNumberFormat="1" applyFont="1" applyBorder="1" applyAlignment="1">
      <alignment horizontal="right"/>
    </xf>
    <xf numFmtId="0" fontId="0" fillId="0" borderId="23" xfId="0" applyBorder="1" applyAlignment="1">
      <alignment/>
    </xf>
    <xf numFmtId="0" fontId="2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168" fontId="4" fillId="0" borderId="29" xfId="0" applyNumberFormat="1" applyFont="1" applyBorder="1" applyAlignment="1">
      <alignment horizontal="right"/>
    </xf>
    <xf numFmtId="168" fontId="2" fillId="0" borderId="30" xfId="0" applyNumberFormat="1" applyFont="1" applyBorder="1" applyAlignment="1">
      <alignment horizontal="right"/>
    </xf>
    <xf numFmtId="9" fontId="4" fillId="0" borderId="28" xfId="0" applyNumberFormat="1" applyFont="1" applyBorder="1" applyAlignment="1">
      <alignment horizontal="right"/>
    </xf>
    <xf numFmtId="168" fontId="4" fillId="0" borderId="23" xfId="0" applyNumberFormat="1" applyFont="1" applyBorder="1" applyAlignment="1">
      <alignment horizontal="right"/>
    </xf>
    <xf numFmtId="168" fontId="2" fillId="0" borderId="23" xfId="0" applyNumberFormat="1" applyFont="1" applyBorder="1" applyAlignment="1">
      <alignment horizontal="right"/>
    </xf>
    <xf numFmtId="9" fontId="4" fillId="0" borderId="23" xfId="0" applyNumberFormat="1" applyFont="1" applyBorder="1" applyAlignment="1">
      <alignment horizontal="right"/>
    </xf>
    <xf numFmtId="0" fontId="0" fillId="0" borderId="3" xfId="0" applyFont="1" applyBorder="1" applyAlignment="1">
      <alignment/>
    </xf>
    <xf numFmtId="0" fontId="3" fillId="0" borderId="21" xfId="0" applyFont="1" applyBorder="1" applyAlignment="1">
      <alignment/>
    </xf>
    <xf numFmtId="168" fontId="3" fillId="0" borderId="3" xfId="0" applyNumberFormat="1" applyFont="1" applyBorder="1" applyAlignment="1">
      <alignment horizontal="right"/>
    </xf>
    <xf numFmtId="0" fontId="7" fillId="0" borderId="23" xfId="0" applyFont="1" applyBorder="1" applyAlignment="1">
      <alignment/>
    </xf>
    <xf numFmtId="9" fontId="10" fillId="0" borderId="30" xfId="0" applyNumberFormat="1" applyFont="1" applyBorder="1" applyAlignment="1">
      <alignment horizontal="right"/>
    </xf>
    <xf numFmtId="0" fontId="7" fillId="0" borderId="6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168" fontId="4" fillId="0" borderId="31" xfId="0" applyNumberFormat="1" applyFont="1" applyBorder="1" applyAlignment="1">
      <alignment horizontal="right"/>
    </xf>
    <xf numFmtId="168" fontId="2" fillId="0" borderId="31" xfId="0" applyNumberFormat="1" applyFont="1" applyBorder="1" applyAlignment="1">
      <alignment horizontal="right"/>
    </xf>
    <xf numFmtId="9" fontId="4" fillId="0" borderId="31" xfId="0" applyNumberFormat="1" applyFont="1" applyBorder="1" applyAlignment="1">
      <alignment horizontal="right"/>
    </xf>
    <xf numFmtId="0" fontId="2" fillId="0" borderId="32" xfId="0" applyFont="1" applyBorder="1" applyAlignment="1">
      <alignment/>
    </xf>
    <xf numFmtId="0" fontId="2" fillId="0" borderId="32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168" fontId="4" fillId="0" borderId="32" xfId="0" applyNumberFormat="1" applyFont="1" applyBorder="1" applyAlignment="1">
      <alignment horizontal="right"/>
    </xf>
    <xf numFmtId="168" fontId="2" fillId="0" borderId="32" xfId="0" applyNumberFormat="1" applyFont="1" applyBorder="1" applyAlignment="1">
      <alignment horizontal="right"/>
    </xf>
    <xf numFmtId="9" fontId="4" fillId="0" borderId="32" xfId="0" applyNumberFormat="1" applyFont="1" applyBorder="1" applyAlignment="1">
      <alignment horizontal="right"/>
    </xf>
    <xf numFmtId="0" fontId="3" fillId="0" borderId="18" xfId="0" applyFont="1" applyBorder="1" applyAlignment="1">
      <alignment horizontal="center"/>
    </xf>
    <xf numFmtId="0" fontId="9" fillId="0" borderId="23" xfId="0" applyFont="1" applyBorder="1" applyAlignment="1">
      <alignment/>
    </xf>
    <xf numFmtId="0" fontId="0" fillId="0" borderId="3" xfId="0" applyBorder="1" applyAlignment="1">
      <alignment/>
    </xf>
    <xf numFmtId="0" fontId="9" fillId="0" borderId="6" xfId="0" applyFont="1" applyBorder="1" applyAlignment="1">
      <alignment/>
    </xf>
    <xf numFmtId="4" fontId="3" fillId="0" borderId="3" xfId="0" applyNumberFormat="1" applyFont="1" applyBorder="1" applyAlignment="1">
      <alignment horizontal="center"/>
    </xf>
    <xf numFmtId="4" fontId="0" fillId="0" borderId="4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/>
    </xf>
    <xf numFmtId="4" fontId="0" fillId="0" borderId="3" xfId="0" applyNumberFormat="1" applyFont="1" applyBorder="1" applyAlignment="1">
      <alignment/>
    </xf>
    <xf numFmtId="0" fontId="0" fillId="0" borderId="4" xfId="0" applyBorder="1" applyAlignment="1">
      <alignment/>
    </xf>
    <xf numFmtId="4" fontId="3" fillId="0" borderId="4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3" fillId="0" borderId="20" xfId="0" applyFont="1" applyBorder="1" applyAlignment="1">
      <alignment wrapText="1"/>
    </xf>
    <xf numFmtId="0" fontId="3" fillId="0" borderId="6" xfId="0" applyFont="1" applyBorder="1" applyAlignment="1">
      <alignment vertical="top"/>
    </xf>
    <xf numFmtId="0" fontId="3" fillId="0" borderId="20" xfId="0" applyFont="1" applyBorder="1" applyAlignment="1">
      <alignment horizontal="left"/>
    </xf>
    <xf numFmtId="9" fontId="10" fillId="0" borderId="6" xfId="0" applyNumberFormat="1" applyFont="1" applyBorder="1" applyAlignment="1">
      <alignment horizontal="right"/>
    </xf>
    <xf numFmtId="0" fontId="4" fillId="0" borderId="5" xfId="0" applyFont="1" applyBorder="1" applyAlignment="1">
      <alignment horizontal="center"/>
    </xf>
    <xf numFmtId="9" fontId="10" fillId="0" borderId="0" xfId="0" applyNumberFormat="1" applyFont="1" applyBorder="1" applyAlignment="1">
      <alignment horizontal="right"/>
    </xf>
    <xf numFmtId="0" fontId="4" fillId="0" borderId="22" xfId="0" applyFont="1" applyBorder="1" applyAlignment="1">
      <alignment horizontal="center"/>
    </xf>
    <xf numFmtId="9" fontId="10" fillId="0" borderId="22" xfId="0" applyNumberFormat="1" applyFont="1" applyBorder="1" applyAlignment="1">
      <alignment horizontal="right"/>
    </xf>
    <xf numFmtId="0" fontId="2" fillId="0" borderId="2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169" fontId="0" fillId="0" borderId="0" xfId="0" applyNumberFormat="1" applyFont="1" applyAlignment="1">
      <alignment/>
    </xf>
    <xf numFmtId="9" fontId="0" fillId="0" borderId="6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9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4.375" style="1" customWidth="1"/>
    <col min="2" max="2" width="33.125" style="1" customWidth="1"/>
    <col min="3" max="3" width="8.875" style="4" bestFit="1" customWidth="1"/>
    <col min="4" max="4" width="15.25390625" style="5" customWidth="1"/>
    <col min="5" max="5" width="11.125" style="59" customWidth="1"/>
    <col min="6" max="6" width="10.875" style="4" customWidth="1"/>
    <col min="7" max="7" width="11.75390625" style="4" customWidth="1"/>
    <col min="8" max="8" width="11.75390625" style="59" customWidth="1"/>
    <col min="9" max="9" width="10.875" style="4" customWidth="1"/>
    <col min="10" max="10" width="13.75390625" style="4" customWidth="1"/>
    <col min="11" max="13" width="10.125" style="1" customWidth="1"/>
    <col min="14" max="14" width="13.875" style="1" customWidth="1"/>
  </cols>
  <sheetData>
    <row r="1" ht="12.75">
      <c r="I1" s="207" t="s">
        <v>68</v>
      </c>
    </row>
    <row r="2" ht="12.75">
      <c r="I2" s="207" t="s">
        <v>66</v>
      </c>
    </row>
    <row r="3" ht="12.75">
      <c r="I3" s="207" t="s">
        <v>67</v>
      </c>
    </row>
    <row r="5" spans="2:13" ht="12.75">
      <c r="B5" s="209" t="s">
        <v>0</v>
      </c>
      <c r="C5" s="209"/>
      <c r="D5" s="209"/>
      <c r="E5" s="209"/>
      <c r="F5" s="209"/>
      <c r="G5" s="209"/>
      <c r="H5" s="209"/>
      <c r="I5" s="209"/>
      <c r="J5" s="209"/>
      <c r="L5" s="2"/>
      <c r="M5" s="3"/>
    </row>
    <row r="6" spans="5:13" ht="13.5" thickBot="1">
      <c r="E6" s="27"/>
      <c r="H6" s="27"/>
      <c r="L6" s="2"/>
      <c r="M6" s="3"/>
    </row>
    <row r="7" spans="1:13" ht="12.75">
      <c r="A7" s="6"/>
      <c r="B7" s="65"/>
      <c r="C7" s="7"/>
      <c r="D7" s="8"/>
      <c r="E7" s="57"/>
      <c r="F7" s="9"/>
      <c r="G7" s="8"/>
      <c r="H7" s="60"/>
      <c r="I7" s="7"/>
      <c r="J7" s="7"/>
      <c r="L7" s="2"/>
      <c r="M7" s="3"/>
    </row>
    <row r="8" spans="1:13" ht="12.75">
      <c r="A8" s="64" t="s">
        <v>48</v>
      </c>
      <c r="B8" s="11" t="s">
        <v>1</v>
      </c>
      <c r="C8" s="13" t="s">
        <v>62</v>
      </c>
      <c r="D8" s="13" t="s">
        <v>2</v>
      </c>
      <c r="E8" s="58" t="s">
        <v>3</v>
      </c>
      <c r="F8" s="15" t="s">
        <v>4</v>
      </c>
      <c r="G8" s="14" t="s">
        <v>5</v>
      </c>
      <c r="H8" s="61" t="s">
        <v>3</v>
      </c>
      <c r="I8" s="14" t="s">
        <v>4</v>
      </c>
      <c r="J8" s="16" t="s">
        <v>6</v>
      </c>
      <c r="K8" s="17"/>
      <c r="L8" s="2"/>
      <c r="M8" s="3"/>
    </row>
    <row r="9" spans="1:13" ht="12.75">
      <c r="A9" s="10"/>
      <c r="B9" s="11"/>
      <c r="C9" s="12"/>
      <c r="D9" s="13"/>
      <c r="E9" s="58" t="s">
        <v>7</v>
      </c>
      <c r="F9" s="18" t="s">
        <v>8</v>
      </c>
      <c r="G9" s="14" t="s">
        <v>9</v>
      </c>
      <c r="H9" s="61" t="s">
        <v>9</v>
      </c>
      <c r="I9" s="16" t="s">
        <v>8</v>
      </c>
      <c r="J9" s="16" t="s">
        <v>10</v>
      </c>
      <c r="K9" s="17"/>
      <c r="L9" s="2"/>
      <c r="M9" s="3"/>
    </row>
    <row r="10" spans="1:13" ht="13.5" thickBot="1">
      <c r="A10" s="185"/>
      <c r="B10" s="191"/>
      <c r="C10" s="55"/>
      <c r="D10" s="55"/>
      <c r="E10" s="190"/>
      <c r="F10" s="192"/>
      <c r="G10" s="187"/>
      <c r="H10" s="188"/>
      <c r="I10" s="189"/>
      <c r="J10" s="189"/>
      <c r="K10" s="17"/>
      <c r="L10" s="2"/>
      <c r="M10" s="3"/>
    </row>
    <row r="11" spans="1:13" ht="12.75">
      <c r="A11" s="6"/>
      <c r="B11" s="6"/>
      <c r="C11" s="8"/>
      <c r="D11" s="8"/>
      <c r="E11" s="193"/>
      <c r="F11" s="194"/>
      <c r="G11" s="195"/>
      <c r="H11" s="196"/>
      <c r="I11" s="194"/>
      <c r="J11" s="194"/>
      <c r="K11" s="17"/>
      <c r="L11" s="2"/>
      <c r="M11" s="3"/>
    </row>
    <row r="12" spans="1:14" s="35" customFormat="1" ht="25.5">
      <c r="A12" s="198">
        <v>1</v>
      </c>
      <c r="B12" s="197" t="s">
        <v>64</v>
      </c>
      <c r="C12" s="56">
        <v>75411</v>
      </c>
      <c r="D12" s="75">
        <v>0</v>
      </c>
      <c r="E12" s="74">
        <v>1000</v>
      </c>
      <c r="F12" s="96">
        <v>0</v>
      </c>
      <c r="G12" s="89">
        <v>0</v>
      </c>
      <c r="H12" s="90">
        <v>0</v>
      </c>
      <c r="I12" s="112">
        <v>0</v>
      </c>
      <c r="J12" s="89">
        <f>E12-H12</f>
        <v>1000</v>
      </c>
      <c r="K12" s="32"/>
      <c r="L12" s="33"/>
      <c r="M12" s="34"/>
      <c r="N12" s="32"/>
    </row>
    <row r="13" spans="1:14" s="35" customFormat="1" ht="13.5" thickBot="1">
      <c r="A13" s="133"/>
      <c r="B13" s="134" t="s">
        <v>61</v>
      </c>
      <c r="C13" s="135">
        <v>75411</v>
      </c>
      <c r="D13" s="136">
        <f>SUM(D12)</f>
        <v>0</v>
      </c>
      <c r="E13" s="137">
        <f>SUM(E12)</f>
        <v>1000</v>
      </c>
      <c r="F13" s="138"/>
      <c r="G13" s="140">
        <f>SUM(G12)</f>
        <v>0</v>
      </c>
      <c r="H13" s="140">
        <f>SUM(H12)</f>
        <v>0</v>
      </c>
      <c r="I13" s="141"/>
      <c r="J13" s="139">
        <f>SUM(J12)</f>
        <v>1000</v>
      </c>
      <c r="K13" s="32"/>
      <c r="L13" s="33"/>
      <c r="M13" s="34"/>
      <c r="N13" s="32"/>
    </row>
    <row r="14" spans="1:13" ht="12.75">
      <c r="A14" s="185"/>
      <c r="B14" s="185"/>
      <c r="C14" s="55"/>
      <c r="D14" s="55"/>
      <c r="E14" s="190"/>
      <c r="F14" s="189"/>
      <c r="G14" s="187"/>
      <c r="H14" s="62"/>
      <c r="I14" s="189"/>
      <c r="J14" s="189"/>
      <c r="K14" s="17"/>
      <c r="L14" s="2"/>
      <c r="M14" s="3"/>
    </row>
    <row r="15" spans="1:14" s="22" customFormat="1" ht="12.75">
      <c r="A15" s="23">
        <v>2</v>
      </c>
      <c r="B15" s="123" t="s">
        <v>22</v>
      </c>
      <c r="C15" s="69">
        <v>80101</v>
      </c>
      <c r="D15" s="82">
        <v>69926</v>
      </c>
      <c r="E15" s="81">
        <v>14347</v>
      </c>
      <c r="F15" s="149">
        <f aca="true" t="shared" si="0" ref="F15:F24">E15/D15</f>
        <v>0.2051740411291937</v>
      </c>
      <c r="G15" s="143">
        <f aca="true" t="shared" si="1" ref="G15:G24">D15</f>
        <v>69926</v>
      </c>
      <c r="H15" s="106">
        <v>14347</v>
      </c>
      <c r="I15" s="142">
        <f aca="true" t="shared" si="2" ref="I15:I24">H15/G15</f>
        <v>0.2051740411291937</v>
      </c>
      <c r="J15" s="143">
        <f aca="true" t="shared" si="3" ref="J15:J25">E15-H15</f>
        <v>0</v>
      </c>
      <c r="K15" s="19"/>
      <c r="L15" s="20"/>
      <c r="M15" s="34"/>
      <c r="N15" s="19"/>
    </row>
    <row r="16" spans="1:14" s="22" customFormat="1" ht="12.75">
      <c r="A16" s="127">
        <v>3</v>
      </c>
      <c r="B16" s="120" t="s">
        <v>23</v>
      </c>
      <c r="C16" s="56">
        <v>80101</v>
      </c>
      <c r="D16" s="75">
        <v>94196</v>
      </c>
      <c r="E16" s="74">
        <v>19418</v>
      </c>
      <c r="F16" s="96">
        <f t="shared" si="0"/>
        <v>0.2061446345917024</v>
      </c>
      <c r="G16" s="89">
        <f t="shared" si="1"/>
        <v>94196</v>
      </c>
      <c r="H16" s="90">
        <v>19418</v>
      </c>
      <c r="I16" s="112">
        <f t="shared" si="2"/>
        <v>0.2061446345917024</v>
      </c>
      <c r="J16" s="89">
        <f t="shared" si="3"/>
        <v>0</v>
      </c>
      <c r="K16" s="19"/>
      <c r="L16" s="20"/>
      <c r="M16" s="21"/>
      <c r="N16" s="19"/>
    </row>
    <row r="17" spans="1:14" s="22" customFormat="1" ht="12.75">
      <c r="A17" s="127">
        <v>4</v>
      </c>
      <c r="B17" s="120" t="s">
        <v>29</v>
      </c>
      <c r="C17" s="56">
        <v>80101</v>
      </c>
      <c r="D17" s="75">
        <v>15000</v>
      </c>
      <c r="E17" s="74">
        <v>14360</v>
      </c>
      <c r="F17" s="96">
        <f t="shared" si="0"/>
        <v>0.9573333333333334</v>
      </c>
      <c r="G17" s="89">
        <f t="shared" si="1"/>
        <v>15000</v>
      </c>
      <c r="H17" s="90">
        <v>14360</v>
      </c>
      <c r="I17" s="112">
        <f t="shared" si="2"/>
        <v>0.9573333333333334</v>
      </c>
      <c r="J17" s="89">
        <f t="shared" si="3"/>
        <v>0</v>
      </c>
      <c r="K17" s="19"/>
      <c r="L17" s="20"/>
      <c r="M17" s="21"/>
      <c r="N17" s="19"/>
    </row>
    <row r="18" spans="1:14" s="22" customFormat="1" ht="12.75">
      <c r="A18" s="127">
        <f aca="true" t="shared" si="4" ref="A18:A24">A17+1</f>
        <v>5</v>
      </c>
      <c r="B18" s="120" t="s">
        <v>30</v>
      </c>
      <c r="C18" s="56">
        <v>80101</v>
      </c>
      <c r="D18" s="75">
        <v>37690</v>
      </c>
      <c r="E18" s="74">
        <v>10209</v>
      </c>
      <c r="F18" s="96">
        <f t="shared" si="0"/>
        <v>0.27086760413902894</v>
      </c>
      <c r="G18" s="89">
        <f t="shared" si="1"/>
        <v>37690</v>
      </c>
      <c r="H18" s="90">
        <v>10209</v>
      </c>
      <c r="I18" s="112">
        <f t="shared" si="2"/>
        <v>0.27086760413902894</v>
      </c>
      <c r="J18" s="89">
        <f t="shared" si="3"/>
        <v>0</v>
      </c>
      <c r="K18" s="19"/>
      <c r="L18" s="20"/>
      <c r="M18" s="21"/>
      <c r="N18" s="19"/>
    </row>
    <row r="19" spans="1:14" ht="12.75">
      <c r="A19" s="127">
        <f t="shared" si="4"/>
        <v>6</v>
      </c>
      <c r="B19" s="120" t="s">
        <v>31</v>
      </c>
      <c r="C19" s="56">
        <v>80101</v>
      </c>
      <c r="D19" s="75">
        <v>6000</v>
      </c>
      <c r="E19" s="74">
        <v>5331</v>
      </c>
      <c r="F19" s="96">
        <f t="shared" si="0"/>
        <v>0.8885</v>
      </c>
      <c r="G19" s="89">
        <f t="shared" si="1"/>
        <v>6000</v>
      </c>
      <c r="H19" s="90">
        <v>5331</v>
      </c>
      <c r="I19" s="112">
        <f t="shared" si="2"/>
        <v>0.8885</v>
      </c>
      <c r="J19" s="89">
        <f t="shared" si="3"/>
        <v>0</v>
      </c>
      <c r="K19" s="17"/>
      <c r="L19" s="2"/>
      <c r="M19" s="21"/>
      <c r="N19" s="17"/>
    </row>
    <row r="20" spans="1:13" s="22" customFormat="1" ht="12.75">
      <c r="A20" s="127">
        <f t="shared" si="4"/>
        <v>7</v>
      </c>
      <c r="B20" s="120" t="s">
        <v>24</v>
      </c>
      <c r="C20" s="56">
        <v>80101</v>
      </c>
      <c r="D20" s="75">
        <v>62650</v>
      </c>
      <c r="E20" s="74">
        <f>3028</f>
        <v>3028</v>
      </c>
      <c r="F20" s="96">
        <f t="shared" si="0"/>
        <v>0.04833200319233839</v>
      </c>
      <c r="G20" s="89">
        <f t="shared" si="1"/>
        <v>62650</v>
      </c>
      <c r="H20" s="90">
        <f>3028</f>
        <v>3028</v>
      </c>
      <c r="I20" s="112">
        <f t="shared" si="2"/>
        <v>0.04833200319233839</v>
      </c>
      <c r="J20" s="89">
        <f t="shared" si="3"/>
        <v>0</v>
      </c>
      <c r="K20" s="19"/>
      <c r="L20" s="20"/>
      <c r="M20" s="20"/>
    </row>
    <row r="21" spans="1:13" s="22" customFormat="1" ht="12.75">
      <c r="A21" s="127">
        <f t="shared" si="4"/>
        <v>8</v>
      </c>
      <c r="B21" s="120" t="s">
        <v>25</v>
      </c>
      <c r="C21" s="56">
        <v>80101</v>
      </c>
      <c r="D21" s="75">
        <v>46188</v>
      </c>
      <c r="E21" s="74">
        <v>5661</v>
      </c>
      <c r="F21" s="96">
        <f t="shared" si="0"/>
        <v>0.12256430241621201</v>
      </c>
      <c r="G21" s="89">
        <f t="shared" si="1"/>
        <v>46188</v>
      </c>
      <c r="H21" s="90">
        <v>5661</v>
      </c>
      <c r="I21" s="112">
        <f t="shared" si="2"/>
        <v>0.12256430241621201</v>
      </c>
      <c r="J21" s="89">
        <f t="shared" si="3"/>
        <v>0</v>
      </c>
      <c r="K21" s="19"/>
      <c r="L21" s="20"/>
      <c r="M21" s="20"/>
    </row>
    <row r="22" spans="1:13" s="22" customFormat="1" ht="12.75">
      <c r="A22" s="127">
        <f t="shared" si="4"/>
        <v>9</v>
      </c>
      <c r="B22" s="120" t="s">
        <v>26</v>
      </c>
      <c r="C22" s="56">
        <v>80101</v>
      </c>
      <c r="D22" s="75">
        <v>9000</v>
      </c>
      <c r="E22" s="74">
        <v>4670</v>
      </c>
      <c r="F22" s="96">
        <f t="shared" si="0"/>
        <v>0.5188888888888888</v>
      </c>
      <c r="G22" s="89">
        <f t="shared" si="1"/>
        <v>9000</v>
      </c>
      <c r="H22" s="90">
        <v>4670</v>
      </c>
      <c r="I22" s="112">
        <f t="shared" si="2"/>
        <v>0.5188888888888888</v>
      </c>
      <c r="J22" s="89">
        <f t="shared" si="3"/>
        <v>0</v>
      </c>
      <c r="K22" s="19"/>
      <c r="L22" s="20"/>
      <c r="M22" s="20"/>
    </row>
    <row r="23" spans="1:13" s="22" customFormat="1" ht="12.75">
      <c r="A23" s="127">
        <f t="shared" si="4"/>
        <v>10</v>
      </c>
      <c r="B23" s="120" t="s">
        <v>27</v>
      </c>
      <c r="C23" s="56">
        <v>80101</v>
      </c>
      <c r="D23" s="75">
        <v>157491</v>
      </c>
      <c r="E23" s="74">
        <v>8627</v>
      </c>
      <c r="F23" s="96">
        <f t="shared" si="0"/>
        <v>0.054777733330793506</v>
      </c>
      <c r="G23" s="89">
        <f t="shared" si="1"/>
        <v>157491</v>
      </c>
      <c r="H23" s="90">
        <v>8627</v>
      </c>
      <c r="I23" s="112">
        <f t="shared" si="2"/>
        <v>0.054777733330793506</v>
      </c>
      <c r="J23" s="89">
        <f t="shared" si="3"/>
        <v>0</v>
      </c>
      <c r="K23" s="19"/>
      <c r="L23" s="20"/>
      <c r="M23" s="20"/>
    </row>
    <row r="24" spans="1:13" s="22" customFormat="1" ht="12.75">
      <c r="A24" s="130">
        <f t="shared" si="4"/>
        <v>11</v>
      </c>
      <c r="B24" s="125" t="s">
        <v>28</v>
      </c>
      <c r="C24" s="66">
        <v>80101</v>
      </c>
      <c r="D24" s="76">
        <v>65461</v>
      </c>
      <c r="E24" s="77">
        <v>12408</v>
      </c>
      <c r="F24" s="100">
        <f t="shared" si="0"/>
        <v>0.18954797513023022</v>
      </c>
      <c r="G24" s="91">
        <f t="shared" si="1"/>
        <v>65461</v>
      </c>
      <c r="H24" s="101">
        <v>12408</v>
      </c>
      <c r="I24" s="118">
        <f t="shared" si="2"/>
        <v>0.18954797513023022</v>
      </c>
      <c r="J24" s="91">
        <f t="shared" si="3"/>
        <v>0</v>
      </c>
      <c r="K24" s="19"/>
      <c r="L24" s="20"/>
      <c r="M24" s="20"/>
    </row>
    <row r="25" spans="1:13" s="47" customFormat="1" ht="13.5" thickBot="1">
      <c r="A25" s="145"/>
      <c r="B25" s="134" t="s">
        <v>61</v>
      </c>
      <c r="C25" s="135">
        <v>80101</v>
      </c>
      <c r="D25" s="136">
        <f>SUM(D15:D24)</f>
        <v>563602</v>
      </c>
      <c r="E25" s="137">
        <f>SUM(E15:E24)</f>
        <v>98059</v>
      </c>
      <c r="F25" s="138"/>
      <c r="G25" s="139">
        <f>SUM(G15:G24)</f>
        <v>563602</v>
      </c>
      <c r="H25" s="140">
        <f>SUM(H15:H24)</f>
        <v>98059</v>
      </c>
      <c r="I25" s="144"/>
      <c r="J25" s="107">
        <f t="shared" si="3"/>
        <v>0</v>
      </c>
      <c r="K25" s="44"/>
      <c r="L25" s="45"/>
      <c r="M25" s="45"/>
    </row>
    <row r="26" spans="1:13" s="47" customFormat="1" ht="12.75">
      <c r="A26" s="128"/>
      <c r="B26" s="63"/>
      <c r="C26" s="67"/>
      <c r="D26" s="78"/>
      <c r="E26" s="79"/>
      <c r="F26" s="97"/>
      <c r="G26" s="102"/>
      <c r="H26" s="94"/>
      <c r="I26" s="142"/>
      <c r="J26" s="143"/>
      <c r="K26" s="44"/>
      <c r="L26" s="45"/>
      <c r="M26" s="45"/>
    </row>
    <row r="27" spans="1:14" s="35" customFormat="1" ht="12.75">
      <c r="A27" s="36">
        <v>12</v>
      </c>
      <c r="B27" s="121" t="s">
        <v>15</v>
      </c>
      <c r="C27" s="56">
        <v>80102</v>
      </c>
      <c r="D27" s="75">
        <v>45178</v>
      </c>
      <c r="E27" s="74">
        <f>27020</f>
        <v>27020</v>
      </c>
      <c r="F27" s="96">
        <f>E27/D27</f>
        <v>0.5980787108769755</v>
      </c>
      <c r="G27" s="89">
        <v>45178</v>
      </c>
      <c r="H27" s="90">
        <f>27020</f>
        <v>27020</v>
      </c>
      <c r="I27" s="112">
        <f>H27/G27</f>
        <v>0.5980787108769755</v>
      </c>
      <c r="J27" s="89">
        <f>E27-H27</f>
        <v>0</v>
      </c>
      <c r="K27" s="32"/>
      <c r="L27" s="33"/>
      <c r="M27" s="34"/>
      <c r="N27" s="32"/>
    </row>
    <row r="28" spans="1:14" s="35" customFormat="1" ht="13.5" thickBot="1">
      <c r="A28" s="133"/>
      <c r="B28" s="134" t="s">
        <v>61</v>
      </c>
      <c r="C28" s="135">
        <v>80102</v>
      </c>
      <c r="D28" s="136">
        <f>SUM(D27)</f>
        <v>45178</v>
      </c>
      <c r="E28" s="137">
        <f>SUM(E27)</f>
        <v>27020</v>
      </c>
      <c r="F28" s="138"/>
      <c r="G28" s="139">
        <f>SUM(G27)</f>
        <v>45178</v>
      </c>
      <c r="H28" s="140">
        <f>SUM(H27)</f>
        <v>27020</v>
      </c>
      <c r="I28" s="141"/>
      <c r="J28" s="139">
        <f>SUM(J27)</f>
        <v>0</v>
      </c>
      <c r="K28" s="32"/>
      <c r="L28" s="33"/>
      <c r="M28" s="34"/>
      <c r="N28" s="32"/>
    </row>
    <row r="29" spans="1:14" s="35" customFormat="1" ht="12.75">
      <c r="A29" s="12"/>
      <c r="B29" s="63"/>
      <c r="C29" s="67"/>
      <c r="D29" s="78"/>
      <c r="E29" s="79"/>
      <c r="F29" s="97"/>
      <c r="G29" s="102"/>
      <c r="H29" s="94"/>
      <c r="I29" s="113"/>
      <c r="J29" s="102"/>
      <c r="K29" s="32"/>
      <c r="L29" s="33"/>
      <c r="M29" s="34"/>
      <c r="N29" s="32"/>
    </row>
    <row r="30" spans="1:12" ht="12.75">
      <c r="A30" s="129">
        <v>13</v>
      </c>
      <c r="B30" s="122" t="s">
        <v>33</v>
      </c>
      <c r="C30" s="56">
        <v>80104</v>
      </c>
      <c r="D30" s="75">
        <v>71400</v>
      </c>
      <c r="E30" s="74">
        <f>57796-8467</f>
        <v>49329</v>
      </c>
      <c r="F30" s="96">
        <f aca="true" t="shared" si="5" ref="F30:F41">E30/D30</f>
        <v>0.6908823529411765</v>
      </c>
      <c r="G30" s="89">
        <v>71000</v>
      </c>
      <c r="H30" s="90">
        <f>57771-8466</f>
        <v>49305</v>
      </c>
      <c r="I30" s="112">
        <f aca="true" t="shared" si="6" ref="I30:I41">H30/G30</f>
        <v>0.6944366197183098</v>
      </c>
      <c r="J30" s="89">
        <f aca="true" t="shared" si="7" ref="J30:J41">E30-H30</f>
        <v>24</v>
      </c>
      <c r="K30" s="17"/>
      <c r="L30" s="2"/>
    </row>
    <row r="31" spans="1:12" ht="12.75">
      <c r="A31" s="129">
        <f aca="true" t="shared" si="8" ref="A31:A41">A30+1</f>
        <v>14</v>
      </c>
      <c r="B31" s="122" t="s">
        <v>34</v>
      </c>
      <c r="C31" s="56">
        <v>80104</v>
      </c>
      <c r="D31" s="75">
        <v>38400</v>
      </c>
      <c r="E31" s="74">
        <v>31109</v>
      </c>
      <c r="F31" s="96">
        <f t="shared" si="5"/>
        <v>0.8101302083333334</v>
      </c>
      <c r="G31" s="89">
        <v>35900</v>
      </c>
      <c r="H31" s="90">
        <v>29212</v>
      </c>
      <c r="I31" s="112">
        <f t="shared" si="6"/>
        <v>0.8137047353760446</v>
      </c>
      <c r="J31" s="89">
        <f t="shared" si="7"/>
        <v>1897</v>
      </c>
      <c r="K31" s="17"/>
      <c r="L31" s="2"/>
    </row>
    <row r="32" spans="1:12" ht="12.75">
      <c r="A32" s="129">
        <f t="shared" si="8"/>
        <v>15</v>
      </c>
      <c r="B32" s="122" t="s">
        <v>35</v>
      </c>
      <c r="C32" s="56">
        <v>80104</v>
      </c>
      <c r="D32" s="75">
        <v>40500</v>
      </c>
      <c r="E32" s="74">
        <v>32846</v>
      </c>
      <c r="F32" s="96">
        <f t="shared" si="5"/>
        <v>0.8110123456790124</v>
      </c>
      <c r="G32" s="89">
        <v>37900</v>
      </c>
      <c r="H32" s="90">
        <v>30361</v>
      </c>
      <c r="I32" s="112">
        <f t="shared" si="6"/>
        <v>0.8010817941952506</v>
      </c>
      <c r="J32" s="89">
        <f t="shared" si="7"/>
        <v>2485</v>
      </c>
      <c r="K32" s="17"/>
      <c r="L32" s="2"/>
    </row>
    <row r="33" spans="1:12" ht="12.75">
      <c r="A33" s="129">
        <f t="shared" si="8"/>
        <v>16</v>
      </c>
      <c r="B33" s="122" t="s">
        <v>36</v>
      </c>
      <c r="C33" s="56">
        <v>80104</v>
      </c>
      <c r="D33" s="75">
        <v>48600</v>
      </c>
      <c r="E33" s="74">
        <v>38927</v>
      </c>
      <c r="F33" s="96">
        <f t="shared" si="5"/>
        <v>0.8009670781893005</v>
      </c>
      <c r="G33" s="89">
        <v>48500</v>
      </c>
      <c r="H33" s="90">
        <v>38927</v>
      </c>
      <c r="I33" s="112">
        <f t="shared" si="6"/>
        <v>0.8026185567010309</v>
      </c>
      <c r="J33" s="89">
        <f t="shared" si="7"/>
        <v>0</v>
      </c>
      <c r="K33" s="17"/>
      <c r="L33" s="2"/>
    </row>
    <row r="34" spans="1:12" ht="12.75">
      <c r="A34" s="129">
        <f t="shared" si="8"/>
        <v>17</v>
      </c>
      <c r="B34" s="122" t="s">
        <v>37</v>
      </c>
      <c r="C34" s="56">
        <v>80104</v>
      </c>
      <c r="D34" s="75">
        <v>59500</v>
      </c>
      <c r="E34" s="74">
        <v>48335</v>
      </c>
      <c r="F34" s="96">
        <f t="shared" si="5"/>
        <v>0.8123529411764706</v>
      </c>
      <c r="G34" s="89">
        <v>58700</v>
      </c>
      <c r="H34" s="90">
        <v>47632</v>
      </c>
      <c r="I34" s="112">
        <f t="shared" si="6"/>
        <v>0.8114480408858603</v>
      </c>
      <c r="J34" s="89">
        <f t="shared" si="7"/>
        <v>703</v>
      </c>
      <c r="K34" s="17"/>
      <c r="L34" s="2"/>
    </row>
    <row r="35" spans="1:12" ht="12.75">
      <c r="A35" s="129">
        <f t="shared" si="8"/>
        <v>18</v>
      </c>
      <c r="B35" s="122" t="s">
        <v>38</v>
      </c>
      <c r="C35" s="56">
        <v>80104</v>
      </c>
      <c r="D35" s="75">
        <v>25280</v>
      </c>
      <c r="E35" s="74">
        <v>20479</v>
      </c>
      <c r="F35" s="96">
        <f t="shared" si="5"/>
        <v>0.8100870253164557</v>
      </c>
      <c r="G35" s="89">
        <v>24210</v>
      </c>
      <c r="H35" s="90">
        <v>19662</v>
      </c>
      <c r="I35" s="112">
        <f t="shared" si="6"/>
        <v>0.8121437422552664</v>
      </c>
      <c r="J35" s="89">
        <f t="shared" si="7"/>
        <v>817</v>
      </c>
      <c r="K35" s="17"/>
      <c r="L35" s="2"/>
    </row>
    <row r="36" spans="1:12" ht="12.75">
      <c r="A36" s="129">
        <f t="shared" si="8"/>
        <v>19</v>
      </c>
      <c r="B36" s="122" t="s">
        <v>39</v>
      </c>
      <c r="C36" s="56">
        <v>80104</v>
      </c>
      <c r="D36" s="75">
        <v>42500</v>
      </c>
      <c r="E36" s="74">
        <v>34435</v>
      </c>
      <c r="F36" s="96">
        <f t="shared" si="5"/>
        <v>0.810235294117647</v>
      </c>
      <c r="G36" s="89">
        <v>40900</v>
      </c>
      <c r="H36" s="90">
        <v>33136</v>
      </c>
      <c r="I36" s="112">
        <f t="shared" si="6"/>
        <v>0.8101711491442543</v>
      </c>
      <c r="J36" s="89">
        <f t="shared" si="7"/>
        <v>1299</v>
      </c>
      <c r="K36" s="17"/>
      <c r="L36" s="2"/>
    </row>
    <row r="37" spans="1:12" ht="12.75">
      <c r="A37" s="129">
        <f t="shared" si="8"/>
        <v>20</v>
      </c>
      <c r="B37" s="122" t="s">
        <v>40</v>
      </c>
      <c r="C37" s="56">
        <v>80104</v>
      </c>
      <c r="D37" s="75">
        <v>46250</v>
      </c>
      <c r="E37" s="74">
        <v>37462</v>
      </c>
      <c r="F37" s="96">
        <f t="shared" si="5"/>
        <v>0.8099891891891892</v>
      </c>
      <c r="G37" s="89">
        <v>40000</v>
      </c>
      <c r="H37" s="90">
        <v>32556</v>
      </c>
      <c r="I37" s="112">
        <f t="shared" si="6"/>
        <v>0.8139</v>
      </c>
      <c r="J37" s="89">
        <f t="shared" si="7"/>
        <v>4906</v>
      </c>
      <c r="K37" s="17"/>
      <c r="L37" s="2"/>
    </row>
    <row r="38" spans="1:12" ht="12.75">
      <c r="A38" s="129">
        <f t="shared" si="8"/>
        <v>21</v>
      </c>
      <c r="B38" s="122" t="s">
        <v>41</v>
      </c>
      <c r="C38" s="56">
        <v>80104</v>
      </c>
      <c r="D38" s="75">
        <v>48358</v>
      </c>
      <c r="E38" s="74">
        <v>39203</v>
      </c>
      <c r="F38" s="96">
        <f t="shared" si="5"/>
        <v>0.8106828239381282</v>
      </c>
      <c r="G38" s="89">
        <v>46008</v>
      </c>
      <c r="H38" s="90">
        <v>37126</v>
      </c>
      <c r="I38" s="112">
        <f t="shared" si="6"/>
        <v>0.8069466179794819</v>
      </c>
      <c r="J38" s="89">
        <f t="shared" si="7"/>
        <v>2077</v>
      </c>
      <c r="K38" s="17"/>
      <c r="L38" s="2"/>
    </row>
    <row r="39" spans="1:12" ht="12.75">
      <c r="A39" s="129">
        <f t="shared" si="8"/>
        <v>22</v>
      </c>
      <c r="B39" s="122" t="s">
        <v>42</v>
      </c>
      <c r="C39" s="56">
        <v>80104</v>
      </c>
      <c r="D39" s="75">
        <v>59200</v>
      </c>
      <c r="E39" s="74">
        <v>47395</v>
      </c>
      <c r="F39" s="96">
        <f t="shared" si="5"/>
        <v>0.8005912162162162</v>
      </c>
      <c r="G39" s="89">
        <v>56200</v>
      </c>
      <c r="H39" s="90">
        <v>44827</v>
      </c>
      <c r="I39" s="112">
        <f t="shared" si="6"/>
        <v>0.7976334519572954</v>
      </c>
      <c r="J39" s="89">
        <f t="shared" si="7"/>
        <v>2568</v>
      </c>
      <c r="K39" s="17"/>
      <c r="L39" s="2"/>
    </row>
    <row r="40" spans="1:12" ht="12.75">
      <c r="A40" s="129">
        <f t="shared" si="8"/>
        <v>23</v>
      </c>
      <c r="B40" s="122" t="s">
        <v>43</v>
      </c>
      <c r="C40" s="56">
        <v>80104</v>
      </c>
      <c r="D40" s="75">
        <v>28700</v>
      </c>
      <c r="E40" s="74">
        <v>23614</v>
      </c>
      <c r="F40" s="96">
        <f t="shared" si="5"/>
        <v>0.822787456445993</v>
      </c>
      <c r="G40" s="89">
        <v>24850</v>
      </c>
      <c r="H40" s="90">
        <v>20365</v>
      </c>
      <c r="I40" s="112">
        <f t="shared" si="6"/>
        <v>0.8195171026156942</v>
      </c>
      <c r="J40" s="89">
        <f t="shared" si="7"/>
        <v>3249</v>
      </c>
      <c r="K40" s="17"/>
      <c r="L40" s="2"/>
    </row>
    <row r="41" spans="1:12" ht="13.5" thickBot="1">
      <c r="A41" s="131">
        <f t="shared" si="8"/>
        <v>24</v>
      </c>
      <c r="B41" s="126" t="s">
        <v>44</v>
      </c>
      <c r="C41" s="71">
        <v>80104</v>
      </c>
      <c r="D41" s="87">
        <v>54902</v>
      </c>
      <c r="E41" s="88">
        <v>44330</v>
      </c>
      <c r="F41" s="100">
        <f t="shared" si="5"/>
        <v>0.8074387089723507</v>
      </c>
      <c r="G41" s="91">
        <v>53902</v>
      </c>
      <c r="H41" s="92">
        <v>43817</v>
      </c>
      <c r="I41" s="118">
        <f t="shared" si="6"/>
        <v>0.8129011910504248</v>
      </c>
      <c r="J41" s="91">
        <f t="shared" si="7"/>
        <v>513</v>
      </c>
      <c r="K41" s="17"/>
      <c r="L41" s="2"/>
    </row>
    <row r="42" spans="1:12" ht="12.75">
      <c r="A42" s="150"/>
      <c r="B42" s="168" t="s">
        <v>61</v>
      </c>
      <c r="C42" s="169">
        <v>80104</v>
      </c>
      <c r="D42" s="156">
        <f>SUM(D30:D41)</f>
        <v>563590</v>
      </c>
      <c r="E42" s="157">
        <f>SUM(E30:E41)</f>
        <v>447464</v>
      </c>
      <c r="F42" s="158"/>
      <c r="G42" s="156">
        <f>SUM(G30:G41)</f>
        <v>538070</v>
      </c>
      <c r="H42" s="157">
        <f>SUM(H30:H41)</f>
        <v>426926</v>
      </c>
      <c r="I42" s="158"/>
      <c r="J42" s="156">
        <f>SUM(J30:J41)</f>
        <v>20538</v>
      </c>
      <c r="K42" s="17"/>
      <c r="L42" s="2"/>
    </row>
    <row r="43" spans="1:12" ht="12.75">
      <c r="A43" s="146"/>
      <c r="B43" s="206"/>
      <c r="C43" s="70"/>
      <c r="D43" s="83"/>
      <c r="E43" s="84"/>
      <c r="F43" s="147"/>
      <c r="G43" s="108"/>
      <c r="H43" s="109"/>
      <c r="I43" s="148"/>
      <c r="J43" s="108"/>
      <c r="K43" s="17"/>
      <c r="L43" s="2"/>
    </row>
    <row r="44" spans="1:13" s="22" customFormat="1" ht="12.75">
      <c r="A44" s="23">
        <v>25</v>
      </c>
      <c r="B44" s="124" t="s">
        <v>11</v>
      </c>
      <c r="C44" s="69">
        <v>80110</v>
      </c>
      <c r="D44" s="82">
        <v>222033</v>
      </c>
      <c r="E44" s="81">
        <v>39346</v>
      </c>
      <c r="F44" s="112">
        <f>E44/D44</f>
        <v>0.1772078925204812</v>
      </c>
      <c r="G44" s="143">
        <f>D44</f>
        <v>222033</v>
      </c>
      <c r="H44" s="106">
        <v>39346</v>
      </c>
      <c r="I44" s="142">
        <f>H44/G44</f>
        <v>0.1772078925204812</v>
      </c>
      <c r="J44" s="143">
        <f>E44-H44</f>
        <v>0</v>
      </c>
      <c r="K44" s="19"/>
      <c r="L44" s="20"/>
      <c r="M44" s="21"/>
    </row>
    <row r="45" spans="1:14" s="27" customFormat="1" ht="12.75">
      <c r="A45" s="23">
        <f>A44+1</f>
        <v>26</v>
      </c>
      <c r="B45" s="123" t="s">
        <v>12</v>
      </c>
      <c r="C45" s="68">
        <v>80110</v>
      </c>
      <c r="D45" s="80">
        <v>19100</v>
      </c>
      <c r="E45" s="81">
        <f>19094</f>
        <v>19094</v>
      </c>
      <c r="F45" s="208">
        <f>E45/D45</f>
        <v>0.9996858638743455</v>
      </c>
      <c r="G45" s="105">
        <f>D45</f>
        <v>19100</v>
      </c>
      <c r="H45" s="106">
        <v>19094</v>
      </c>
      <c r="I45" s="208">
        <f>H45/G45</f>
        <v>0.9996858638743455</v>
      </c>
      <c r="J45" s="105">
        <f>E45-H45</f>
        <v>0</v>
      </c>
      <c r="K45" s="24"/>
      <c r="L45" s="25"/>
      <c r="M45" s="26"/>
      <c r="N45" s="24"/>
    </row>
    <row r="46" spans="1:14" s="22" customFormat="1" ht="12.75">
      <c r="A46" s="23">
        <f>A45+1</f>
        <v>27</v>
      </c>
      <c r="B46" s="124" t="s">
        <v>13</v>
      </c>
      <c r="C46" s="69">
        <v>80110</v>
      </c>
      <c r="D46" s="82">
        <v>10000</v>
      </c>
      <c r="E46" s="81">
        <v>9967</v>
      </c>
      <c r="F46" s="112">
        <f>E46/D46</f>
        <v>0.9967</v>
      </c>
      <c r="G46" s="89">
        <f>D46</f>
        <v>10000</v>
      </c>
      <c r="H46" s="106">
        <v>9967</v>
      </c>
      <c r="I46" s="112">
        <f>H46/G46</f>
        <v>0.9967</v>
      </c>
      <c r="J46" s="89">
        <f>E46-H46</f>
        <v>0</v>
      </c>
      <c r="K46" s="19"/>
      <c r="L46" s="20"/>
      <c r="M46" s="21"/>
      <c r="N46" s="19"/>
    </row>
    <row r="47" spans="1:14" s="31" customFormat="1" ht="13.5" thickBot="1">
      <c r="A47" s="159">
        <f>A46+1</f>
        <v>28</v>
      </c>
      <c r="B47" s="160" t="s">
        <v>14</v>
      </c>
      <c r="C47" s="71">
        <v>80110</v>
      </c>
      <c r="D47" s="87">
        <v>5320</v>
      </c>
      <c r="E47" s="88">
        <f>5169</f>
        <v>5169</v>
      </c>
      <c r="F47" s="98">
        <f>E47/D47</f>
        <v>0.9716165413533835</v>
      </c>
      <c r="G47" s="91">
        <f>D47</f>
        <v>5320</v>
      </c>
      <c r="H47" s="92">
        <v>5169</v>
      </c>
      <c r="I47" s="116">
        <f>H47/G47</f>
        <v>0.9716165413533835</v>
      </c>
      <c r="J47" s="161">
        <f>E47-H47</f>
        <v>0</v>
      </c>
      <c r="K47" s="28"/>
      <c r="L47" s="29"/>
      <c r="M47" s="30"/>
      <c r="N47" s="28"/>
    </row>
    <row r="48" spans="1:14" s="35" customFormat="1" ht="12.75">
      <c r="A48" s="162"/>
      <c r="B48" s="151" t="s">
        <v>61</v>
      </c>
      <c r="C48" s="152">
        <v>80110</v>
      </c>
      <c r="D48" s="153">
        <f>SUM(D44:D47)</f>
        <v>256453</v>
      </c>
      <c r="E48" s="154">
        <f>SUM(E44:E47)</f>
        <v>73576</v>
      </c>
      <c r="F48" s="155"/>
      <c r="G48" s="156">
        <f>SUM(G44:G47)</f>
        <v>256453</v>
      </c>
      <c r="H48" s="157">
        <f>SUM(H44:H47)</f>
        <v>73576</v>
      </c>
      <c r="I48" s="158"/>
      <c r="J48" s="156">
        <f>SUM(J44:J47)</f>
        <v>0</v>
      </c>
      <c r="K48" s="32"/>
      <c r="L48" s="33"/>
      <c r="M48" s="34"/>
      <c r="N48" s="32"/>
    </row>
    <row r="49" spans="1:14" s="35" customFormat="1" ht="12.75">
      <c r="A49" s="164"/>
      <c r="B49" s="165"/>
      <c r="C49" s="73"/>
      <c r="D49" s="103"/>
      <c r="E49" s="104"/>
      <c r="F49" s="114"/>
      <c r="G49" s="103"/>
      <c r="H49" s="104"/>
      <c r="I49" s="114"/>
      <c r="J49" s="103"/>
      <c r="K49" s="32"/>
      <c r="L49" s="33"/>
      <c r="M49" s="34"/>
      <c r="N49" s="32"/>
    </row>
    <row r="50" spans="1:12" ht="12.75">
      <c r="A50" s="129">
        <v>29</v>
      </c>
      <c r="B50" s="120" t="s">
        <v>63</v>
      </c>
      <c r="C50" s="56"/>
      <c r="D50" s="85"/>
      <c r="E50" s="86"/>
      <c r="F50" s="99"/>
      <c r="G50" s="110"/>
      <c r="H50" s="111"/>
      <c r="I50" s="117"/>
      <c r="J50" s="110"/>
      <c r="K50" s="17"/>
      <c r="L50" s="2"/>
    </row>
    <row r="51" spans="1:12" ht="13.5" thickBot="1">
      <c r="A51" s="131"/>
      <c r="B51" s="126" t="s">
        <v>32</v>
      </c>
      <c r="C51" s="71">
        <v>80114</v>
      </c>
      <c r="D51" s="87">
        <v>5000</v>
      </c>
      <c r="E51" s="88">
        <v>5000</v>
      </c>
      <c r="F51" s="100">
        <f>E51/D51</f>
        <v>1</v>
      </c>
      <c r="G51" s="91">
        <v>5000</v>
      </c>
      <c r="H51" s="92">
        <v>5000</v>
      </c>
      <c r="I51" s="118">
        <f>H51/G51</f>
        <v>1</v>
      </c>
      <c r="J51" s="91">
        <f>E51-H51</f>
        <v>0</v>
      </c>
      <c r="K51" s="17"/>
      <c r="L51" s="2"/>
    </row>
    <row r="52" spans="1:12" ht="12.75">
      <c r="A52" s="150"/>
      <c r="B52" s="151" t="s">
        <v>61</v>
      </c>
      <c r="C52" s="152">
        <v>80114</v>
      </c>
      <c r="D52" s="153">
        <f>SUM(D51)</f>
        <v>5000</v>
      </c>
      <c r="E52" s="154">
        <f>SUM(E51)</f>
        <v>5000</v>
      </c>
      <c r="F52" s="163"/>
      <c r="G52" s="154">
        <f>SUM(G51)</f>
        <v>5000</v>
      </c>
      <c r="H52" s="157">
        <f>SUM(H51)</f>
        <v>5000</v>
      </c>
      <c r="I52" s="158"/>
      <c r="J52" s="156">
        <v>0</v>
      </c>
      <c r="K52" s="17"/>
      <c r="L52" s="2"/>
    </row>
    <row r="53" spans="1:12" ht="12.75">
      <c r="A53" s="146"/>
      <c r="B53" s="63"/>
      <c r="C53" s="70"/>
      <c r="D53" s="83"/>
      <c r="E53" s="84"/>
      <c r="F53" s="200"/>
      <c r="G53" s="104"/>
      <c r="H53" s="109"/>
      <c r="I53" s="148"/>
      <c r="J53" s="108"/>
      <c r="K53" s="17"/>
      <c r="L53" s="2"/>
    </row>
    <row r="54" spans="1:14" s="27" customFormat="1" ht="12.75">
      <c r="A54" s="127">
        <v>30</v>
      </c>
      <c r="B54" s="120" t="s">
        <v>16</v>
      </c>
      <c r="C54" s="56">
        <v>80120</v>
      </c>
      <c r="D54" s="75">
        <v>49356</v>
      </c>
      <c r="E54" s="74">
        <v>17929</v>
      </c>
      <c r="F54" s="96">
        <f>E54/D54</f>
        <v>0.3632587729961909</v>
      </c>
      <c r="G54" s="89">
        <v>49356</v>
      </c>
      <c r="H54" s="90">
        <v>17929</v>
      </c>
      <c r="I54" s="112">
        <f>H54/G54</f>
        <v>0.3632587729961909</v>
      </c>
      <c r="J54" s="89">
        <f>E54-H54</f>
        <v>0</v>
      </c>
      <c r="K54" s="24"/>
      <c r="L54" s="25"/>
      <c r="M54" s="26"/>
      <c r="N54" s="24"/>
    </row>
    <row r="55" spans="1:14" s="27" customFormat="1" ht="12.75">
      <c r="A55" s="127">
        <v>31</v>
      </c>
      <c r="B55" s="120" t="s">
        <v>17</v>
      </c>
      <c r="C55" s="56">
        <v>80120</v>
      </c>
      <c r="D55" s="75">
        <v>20000</v>
      </c>
      <c r="E55" s="74">
        <v>4582</v>
      </c>
      <c r="F55" s="96">
        <f>E55/D55</f>
        <v>0.2291</v>
      </c>
      <c r="G55" s="89">
        <v>20000</v>
      </c>
      <c r="H55" s="90">
        <v>4582</v>
      </c>
      <c r="I55" s="112">
        <f>H55/G55</f>
        <v>0.2291</v>
      </c>
      <c r="J55" s="89">
        <f>E55-H55</f>
        <v>0</v>
      </c>
      <c r="K55" s="24"/>
      <c r="L55" s="25"/>
      <c r="M55" s="26"/>
      <c r="N55" s="24"/>
    </row>
    <row r="56" spans="1:14" s="27" customFormat="1" ht="13.5" thickBot="1">
      <c r="A56" s="130">
        <v>32</v>
      </c>
      <c r="B56" s="125" t="s">
        <v>65</v>
      </c>
      <c r="C56" s="71">
        <v>80120</v>
      </c>
      <c r="D56" s="87">
        <f>36644</f>
        <v>36644</v>
      </c>
      <c r="E56" s="88">
        <v>31010</v>
      </c>
      <c r="F56" s="100">
        <f>E56/D56</f>
        <v>0.8462504093439581</v>
      </c>
      <c r="G56" s="91">
        <v>36644</v>
      </c>
      <c r="H56" s="92">
        <v>31010</v>
      </c>
      <c r="I56" s="118">
        <f>H56/G56</f>
        <v>0.8462504093439581</v>
      </c>
      <c r="J56" s="91">
        <f>E56-H56</f>
        <v>0</v>
      </c>
      <c r="K56" s="24"/>
      <c r="L56" s="25"/>
      <c r="M56" s="26"/>
      <c r="N56" s="24"/>
    </row>
    <row r="57" spans="1:14" s="40" customFormat="1" ht="12.75">
      <c r="A57" s="167"/>
      <c r="B57" s="168" t="s">
        <v>61</v>
      </c>
      <c r="C57" s="169">
        <v>80120</v>
      </c>
      <c r="D57" s="156">
        <f>SUM(D54:D56)</f>
        <v>106000</v>
      </c>
      <c r="E57" s="157">
        <f>SUM(E54:E56)</f>
        <v>53521</v>
      </c>
      <c r="F57" s="158"/>
      <c r="G57" s="156">
        <f>SUM(G54:G56)</f>
        <v>106000</v>
      </c>
      <c r="H57" s="157">
        <f>SUM(H54:H56)</f>
        <v>53521</v>
      </c>
      <c r="I57" s="158"/>
      <c r="J57" s="156">
        <f>SUM(J54:J56)</f>
        <v>0</v>
      </c>
      <c r="K57" s="37"/>
      <c r="L57" s="38"/>
      <c r="M57" s="39"/>
      <c r="N57" s="37"/>
    </row>
    <row r="58" spans="1:14" s="40" customFormat="1" ht="12.75">
      <c r="A58" s="166"/>
      <c r="B58" s="63"/>
      <c r="C58" s="70"/>
      <c r="D58" s="83"/>
      <c r="E58" s="84"/>
      <c r="F58" s="147"/>
      <c r="G58" s="108"/>
      <c r="H58" s="109"/>
      <c r="I58" s="148"/>
      <c r="J58" s="108"/>
      <c r="K58" s="37"/>
      <c r="L58" s="38"/>
      <c r="M58" s="39"/>
      <c r="N58" s="37"/>
    </row>
    <row r="59" spans="1:14" s="4" customFormat="1" ht="12.75">
      <c r="A59" s="36">
        <v>33</v>
      </c>
      <c r="B59" s="121" t="s">
        <v>49</v>
      </c>
      <c r="C59" s="56">
        <v>80130</v>
      </c>
      <c r="D59" s="75">
        <v>59304</v>
      </c>
      <c r="E59" s="74">
        <v>46111</v>
      </c>
      <c r="F59" s="96">
        <f>E59/D59</f>
        <v>0.777536085255632</v>
      </c>
      <c r="G59" s="89">
        <v>59304</v>
      </c>
      <c r="H59" s="90">
        <v>45859</v>
      </c>
      <c r="I59" s="112">
        <f>H59/G59</f>
        <v>0.7732867934709294</v>
      </c>
      <c r="J59" s="89">
        <f>E59-H59</f>
        <v>252</v>
      </c>
      <c r="K59" s="41"/>
      <c r="L59" s="42"/>
      <c r="M59" s="43"/>
      <c r="N59" s="41"/>
    </row>
    <row r="60" spans="1:14" s="4" customFormat="1" ht="12.75">
      <c r="A60" s="36">
        <v>34</v>
      </c>
      <c r="B60" s="199" t="s">
        <v>18</v>
      </c>
      <c r="C60" s="56"/>
      <c r="D60" s="85"/>
      <c r="E60" s="86"/>
      <c r="F60" s="99"/>
      <c r="G60" s="110"/>
      <c r="H60" s="111"/>
      <c r="I60" s="117"/>
      <c r="J60" s="110">
        <f>E60-H60</f>
        <v>0</v>
      </c>
      <c r="K60" s="41"/>
      <c r="L60" s="42"/>
      <c r="M60" s="43"/>
      <c r="N60" s="41"/>
    </row>
    <row r="61" spans="1:14" s="4" customFormat="1" ht="12.75">
      <c r="A61" s="36"/>
      <c r="B61" s="199" t="s">
        <v>19</v>
      </c>
      <c r="C61" s="56">
        <v>80130</v>
      </c>
      <c r="D61" s="75">
        <v>15363</v>
      </c>
      <c r="E61" s="74">
        <v>2204</v>
      </c>
      <c r="F61" s="96">
        <f>E61/D61</f>
        <v>0.14346156349671288</v>
      </c>
      <c r="G61" s="89">
        <v>15363</v>
      </c>
      <c r="H61" s="90">
        <v>2204</v>
      </c>
      <c r="I61" s="112">
        <f>H61/G61</f>
        <v>0.14346156349671288</v>
      </c>
      <c r="J61" s="89">
        <f>E61-H61</f>
        <v>0</v>
      </c>
      <c r="K61" s="41"/>
      <c r="L61" s="42"/>
      <c r="M61" s="43"/>
      <c r="N61" s="41"/>
    </row>
    <row r="62" spans="1:14" s="4" customFormat="1" ht="12.75">
      <c r="A62" s="36">
        <v>35</v>
      </c>
      <c r="B62" s="121" t="s">
        <v>20</v>
      </c>
      <c r="C62" s="56">
        <v>80130</v>
      </c>
      <c r="D62" s="85"/>
      <c r="E62" s="86"/>
      <c r="F62" s="99"/>
      <c r="G62" s="110"/>
      <c r="H62" s="111"/>
      <c r="I62" s="117"/>
      <c r="J62" s="110">
        <f>E62-H62</f>
        <v>0</v>
      </c>
      <c r="K62" s="41"/>
      <c r="L62" s="42"/>
      <c r="M62" s="43"/>
      <c r="N62" s="41"/>
    </row>
    <row r="63" spans="1:14" s="4" customFormat="1" ht="13.5" thickBot="1">
      <c r="A63" s="170"/>
      <c r="B63" s="160" t="s">
        <v>21</v>
      </c>
      <c r="C63" s="71"/>
      <c r="D63" s="87">
        <v>46833</v>
      </c>
      <c r="E63" s="88">
        <v>31778</v>
      </c>
      <c r="F63" s="100">
        <f>E63/D63</f>
        <v>0.6785386372856747</v>
      </c>
      <c r="G63" s="91">
        <v>46833</v>
      </c>
      <c r="H63" s="92">
        <v>12789</v>
      </c>
      <c r="I63" s="118">
        <f>H63/G63</f>
        <v>0.27307667670232527</v>
      </c>
      <c r="J63" s="91">
        <f>E63-H63</f>
        <v>18989</v>
      </c>
      <c r="K63" s="41"/>
      <c r="L63" s="42"/>
      <c r="M63" s="43"/>
      <c r="N63" s="41"/>
    </row>
    <row r="64" spans="1:14" s="47" customFormat="1" ht="12.75">
      <c r="A64" s="167"/>
      <c r="B64" s="168" t="s">
        <v>61</v>
      </c>
      <c r="C64" s="169">
        <v>80130</v>
      </c>
      <c r="D64" s="156">
        <f>SUM(D59:D63)</f>
        <v>121500</v>
      </c>
      <c r="E64" s="157">
        <f>SUM(E59:E63)</f>
        <v>80093</v>
      </c>
      <c r="F64" s="115"/>
      <c r="G64" s="156">
        <f>SUM(G59:G63)</f>
        <v>121500</v>
      </c>
      <c r="H64" s="157">
        <f>SUM(H59:H63)</f>
        <v>60852</v>
      </c>
      <c r="I64" s="115"/>
      <c r="J64" s="156">
        <f>SUM(J59:J63)</f>
        <v>19241</v>
      </c>
      <c r="K64" s="44"/>
      <c r="L64" s="45"/>
      <c r="M64" s="46"/>
      <c r="N64" s="44"/>
    </row>
    <row r="65" spans="1:14" s="47" customFormat="1" ht="12.75">
      <c r="A65" s="10"/>
      <c r="B65" s="63"/>
      <c r="C65" s="67"/>
      <c r="D65" s="78"/>
      <c r="E65" s="79"/>
      <c r="F65" s="149"/>
      <c r="G65" s="102"/>
      <c r="H65" s="94"/>
      <c r="I65" s="142"/>
      <c r="J65" s="102"/>
      <c r="K65" s="44"/>
      <c r="L65" s="45"/>
      <c r="M65" s="46"/>
      <c r="N65" s="44"/>
    </row>
    <row r="66" spans="1:14" s="35" customFormat="1" ht="12.75">
      <c r="A66" s="127">
        <v>36</v>
      </c>
      <c r="B66" s="120" t="s">
        <v>50</v>
      </c>
      <c r="C66" s="56">
        <v>85401</v>
      </c>
      <c r="D66" s="75">
        <v>120000</v>
      </c>
      <c r="E66" s="74">
        <f>27021+91710-27021</f>
        <v>91710</v>
      </c>
      <c r="F66" s="96">
        <f aca="true" t="shared" si="9" ref="F66:F76">E66/D66</f>
        <v>0.76425</v>
      </c>
      <c r="G66" s="89">
        <f>115000-2000</f>
        <v>113000</v>
      </c>
      <c r="H66" s="90">
        <v>89296</v>
      </c>
      <c r="I66" s="112">
        <f aca="true" t="shared" si="10" ref="I66:I76">H66/G66</f>
        <v>0.7902300884955752</v>
      </c>
      <c r="J66" s="89">
        <f>E66-H66</f>
        <v>2414</v>
      </c>
      <c r="K66" s="32"/>
      <c r="L66" s="32"/>
      <c r="M66" s="34"/>
      <c r="N66" s="32"/>
    </row>
    <row r="67" spans="1:14" s="31" customFormat="1" ht="12.75">
      <c r="A67" s="127">
        <v>37</v>
      </c>
      <c r="B67" s="120" t="s">
        <v>51</v>
      </c>
      <c r="C67" s="56">
        <v>85401</v>
      </c>
      <c r="D67" s="75">
        <f>28003+2000</f>
        <v>30003</v>
      </c>
      <c r="E67" s="74">
        <v>28395</v>
      </c>
      <c r="F67" s="96">
        <f t="shared" si="9"/>
        <v>0.9464053594640536</v>
      </c>
      <c r="G67" s="89">
        <f>23042+2000</f>
        <v>25042</v>
      </c>
      <c r="H67" s="90">
        <v>24672</v>
      </c>
      <c r="I67" s="112">
        <f t="shared" si="10"/>
        <v>0.9852248222985385</v>
      </c>
      <c r="J67" s="89">
        <v>3723</v>
      </c>
      <c r="K67" s="28"/>
      <c r="L67" s="29"/>
      <c r="M67" s="30"/>
      <c r="N67" s="28"/>
    </row>
    <row r="68" spans="1:14" s="22" customFormat="1" ht="12.75">
      <c r="A68" s="127">
        <f aca="true" t="shared" si="11" ref="A68:A76">A67+1</f>
        <v>38</v>
      </c>
      <c r="B68" s="120" t="s">
        <v>52</v>
      </c>
      <c r="C68" s="56">
        <v>85401</v>
      </c>
      <c r="D68" s="75">
        <v>57030</v>
      </c>
      <c r="E68" s="74">
        <v>56741</v>
      </c>
      <c r="F68" s="96">
        <f t="shared" si="9"/>
        <v>0.9949324916710504</v>
      </c>
      <c r="G68" s="89">
        <f>56000+1000</f>
        <v>57000</v>
      </c>
      <c r="H68" s="90">
        <v>56741</v>
      </c>
      <c r="I68" s="112">
        <f t="shared" si="10"/>
        <v>0.9954561403508771</v>
      </c>
      <c r="J68" s="89">
        <f>E68-H68</f>
        <v>0</v>
      </c>
      <c r="K68" s="19"/>
      <c r="L68" s="19"/>
      <c r="M68" s="34"/>
      <c r="N68" s="19"/>
    </row>
    <row r="69" spans="1:14" s="22" customFormat="1" ht="12.75">
      <c r="A69" s="127">
        <f t="shared" si="11"/>
        <v>39</v>
      </c>
      <c r="B69" s="120" t="s">
        <v>53</v>
      </c>
      <c r="C69" s="56">
        <v>85401</v>
      </c>
      <c r="D69" s="75">
        <f>70000</f>
        <v>70000</v>
      </c>
      <c r="E69" s="74">
        <v>68095</v>
      </c>
      <c r="F69" s="96">
        <f t="shared" si="9"/>
        <v>0.9727857142857143</v>
      </c>
      <c r="G69" s="89">
        <f>67000+1000</f>
        <v>68000</v>
      </c>
      <c r="H69" s="90">
        <f>68095-278</f>
        <v>67817</v>
      </c>
      <c r="I69" s="112">
        <f t="shared" si="10"/>
        <v>0.9973088235294117</v>
      </c>
      <c r="J69" s="89">
        <v>278</v>
      </c>
      <c r="K69" s="19"/>
      <c r="L69" s="20"/>
      <c r="M69" s="34"/>
      <c r="N69" s="19"/>
    </row>
    <row r="70" spans="1:14" ht="12.75">
      <c r="A70" s="127">
        <f t="shared" si="11"/>
        <v>40</v>
      </c>
      <c r="B70" s="120" t="s">
        <v>54</v>
      </c>
      <c r="C70" s="56">
        <v>85401</v>
      </c>
      <c r="D70" s="75">
        <f>90000-2000</f>
        <v>88000</v>
      </c>
      <c r="E70" s="74">
        <v>55551</v>
      </c>
      <c r="F70" s="96">
        <f t="shared" si="9"/>
        <v>0.6312613636363636</v>
      </c>
      <c r="G70" s="89">
        <f>87000-2000</f>
        <v>85000</v>
      </c>
      <c r="H70" s="90">
        <f>55551-841</f>
        <v>54710</v>
      </c>
      <c r="I70" s="112">
        <f t="shared" si="10"/>
        <v>0.6436470588235295</v>
      </c>
      <c r="J70" s="89">
        <f aca="true" t="shared" si="12" ref="J70:J76">E70-H70</f>
        <v>841</v>
      </c>
      <c r="K70" s="17"/>
      <c r="L70" s="2"/>
      <c r="M70" s="34"/>
      <c r="N70" s="17"/>
    </row>
    <row r="71" spans="1:14" s="22" customFormat="1" ht="12.75">
      <c r="A71" s="127">
        <f t="shared" si="11"/>
        <v>41</v>
      </c>
      <c r="B71" s="120" t="s">
        <v>55</v>
      </c>
      <c r="C71" s="56">
        <v>85401</v>
      </c>
      <c r="D71" s="75">
        <v>100000</v>
      </c>
      <c r="E71" s="74">
        <f>77759-19418</f>
        <v>58341</v>
      </c>
      <c r="F71" s="96">
        <f t="shared" si="9"/>
        <v>0.58341</v>
      </c>
      <c r="G71" s="89">
        <v>97000</v>
      </c>
      <c r="H71" s="90">
        <f>76700-19418</f>
        <v>57282</v>
      </c>
      <c r="I71" s="112">
        <f t="shared" si="10"/>
        <v>0.5905360824742268</v>
      </c>
      <c r="J71" s="89">
        <f t="shared" si="12"/>
        <v>1059</v>
      </c>
      <c r="K71" s="19"/>
      <c r="L71" s="20"/>
      <c r="M71" s="34"/>
      <c r="N71" s="19"/>
    </row>
    <row r="72" spans="1:14" s="22" customFormat="1" ht="12.75">
      <c r="A72" s="127">
        <f t="shared" si="11"/>
        <v>42</v>
      </c>
      <c r="B72" s="120" t="s">
        <v>56</v>
      </c>
      <c r="C72" s="56">
        <v>85401</v>
      </c>
      <c r="D72" s="75">
        <v>100000</v>
      </c>
      <c r="E72" s="74">
        <f>92766-3028</f>
        <v>89738</v>
      </c>
      <c r="F72" s="96">
        <f t="shared" si="9"/>
        <v>0.89738</v>
      </c>
      <c r="G72" s="89">
        <v>95000</v>
      </c>
      <c r="H72" s="90">
        <v>85972</v>
      </c>
      <c r="I72" s="112">
        <f t="shared" si="10"/>
        <v>0.9049684210526315</v>
      </c>
      <c r="J72" s="89">
        <f t="shared" si="12"/>
        <v>3766</v>
      </c>
      <c r="K72" s="19"/>
      <c r="L72" s="20"/>
      <c r="M72" s="34"/>
      <c r="N72" s="19"/>
    </row>
    <row r="73" spans="1:14" s="22" customFormat="1" ht="12.75">
      <c r="A73" s="127">
        <f t="shared" si="11"/>
        <v>43</v>
      </c>
      <c r="B73" s="120" t="s">
        <v>57</v>
      </c>
      <c r="C73" s="56">
        <v>85401</v>
      </c>
      <c r="D73" s="75">
        <v>100000</v>
      </c>
      <c r="E73" s="74">
        <f>86553-5661</f>
        <v>80892</v>
      </c>
      <c r="F73" s="96">
        <f t="shared" si="9"/>
        <v>0.80892</v>
      </c>
      <c r="G73" s="89">
        <v>98000</v>
      </c>
      <c r="H73" s="90">
        <f>86553-5661</f>
        <v>80892</v>
      </c>
      <c r="I73" s="112">
        <f t="shared" si="10"/>
        <v>0.8254285714285714</v>
      </c>
      <c r="J73" s="89">
        <f t="shared" si="12"/>
        <v>0</v>
      </c>
      <c r="K73" s="19"/>
      <c r="L73" s="20"/>
      <c r="M73" s="34"/>
      <c r="N73" s="19"/>
    </row>
    <row r="74" spans="1:14" s="22" customFormat="1" ht="12.75">
      <c r="A74" s="127">
        <f t="shared" si="11"/>
        <v>44</v>
      </c>
      <c r="B74" s="120" t="s">
        <v>58</v>
      </c>
      <c r="C74" s="56">
        <v>85401</v>
      </c>
      <c r="D74" s="75">
        <v>122497</v>
      </c>
      <c r="E74" s="74">
        <f>166336-39346-31010-4670+8469</f>
        <v>99779</v>
      </c>
      <c r="F74" s="96">
        <f t="shared" si="9"/>
        <v>0.8145423969566602</v>
      </c>
      <c r="G74" s="89">
        <v>119000</v>
      </c>
      <c r="H74" s="90">
        <f>164922-39346-31010-4670+8469</f>
        <v>98365</v>
      </c>
      <c r="I74" s="112">
        <f t="shared" si="10"/>
        <v>0.8265966386554622</v>
      </c>
      <c r="J74" s="89">
        <f t="shared" si="12"/>
        <v>1414</v>
      </c>
      <c r="K74" s="19"/>
      <c r="L74" s="19"/>
      <c r="M74" s="34"/>
      <c r="N74" s="19"/>
    </row>
    <row r="75" spans="1:14" s="22" customFormat="1" ht="12.75">
      <c r="A75" s="127">
        <f t="shared" si="11"/>
        <v>45</v>
      </c>
      <c r="B75" s="120" t="s">
        <v>59</v>
      </c>
      <c r="C75" s="56">
        <v>85401</v>
      </c>
      <c r="D75" s="75">
        <v>70000</v>
      </c>
      <c r="E75" s="74">
        <f>63206-8627</f>
        <v>54579</v>
      </c>
      <c r="F75" s="96">
        <f t="shared" si="9"/>
        <v>0.7797</v>
      </c>
      <c r="G75" s="89">
        <v>68000</v>
      </c>
      <c r="H75" s="90">
        <f>63206-8627</f>
        <v>54579</v>
      </c>
      <c r="I75" s="112">
        <f t="shared" si="10"/>
        <v>0.8026323529411765</v>
      </c>
      <c r="J75" s="89">
        <f t="shared" si="12"/>
        <v>0</v>
      </c>
      <c r="K75" s="19"/>
      <c r="L75" s="20"/>
      <c r="M75" s="34"/>
      <c r="N75" s="19"/>
    </row>
    <row r="76" spans="1:14" s="22" customFormat="1" ht="13.5" thickBot="1">
      <c r="A76" s="130">
        <f t="shared" si="11"/>
        <v>46</v>
      </c>
      <c r="B76" s="125" t="s">
        <v>60</v>
      </c>
      <c r="C76" s="71">
        <v>85401</v>
      </c>
      <c r="D76" s="87">
        <v>64539</v>
      </c>
      <c r="E76" s="88">
        <f>48523-12408</f>
        <v>36115</v>
      </c>
      <c r="F76" s="100">
        <f t="shared" si="9"/>
        <v>0.5595841274268272</v>
      </c>
      <c r="G76" s="91">
        <v>63000</v>
      </c>
      <c r="H76" s="92">
        <f>48343-12408</f>
        <v>35935</v>
      </c>
      <c r="I76" s="118">
        <f t="shared" si="10"/>
        <v>0.5703968253968253</v>
      </c>
      <c r="J76" s="91">
        <f t="shared" si="12"/>
        <v>180</v>
      </c>
      <c r="K76" s="19"/>
      <c r="L76" s="20"/>
      <c r="M76" s="34"/>
      <c r="N76" s="19"/>
    </row>
    <row r="77" spans="1:14" s="47" customFormat="1" ht="12.75">
      <c r="A77" s="171"/>
      <c r="B77" s="172" t="s">
        <v>61</v>
      </c>
      <c r="C77" s="173">
        <v>85401</v>
      </c>
      <c r="D77" s="174">
        <f>SUM(D66:D76)</f>
        <v>922069</v>
      </c>
      <c r="E77" s="175">
        <f>SUM(E66:E76)</f>
        <v>719936</v>
      </c>
      <c r="F77" s="176"/>
      <c r="G77" s="174">
        <f>SUM(G66:G76)</f>
        <v>888042</v>
      </c>
      <c r="H77" s="175">
        <f>SUM(H66:H76)</f>
        <v>706261</v>
      </c>
      <c r="I77" s="176"/>
      <c r="J77" s="174">
        <f>SUM(J66:J76)</f>
        <v>13675</v>
      </c>
      <c r="K77" s="44"/>
      <c r="L77" s="45"/>
      <c r="M77" s="34"/>
      <c r="N77" s="44"/>
    </row>
    <row r="78" spans="1:14" s="47" customFormat="1" ht="12.75">
      <c r="A78" s="177"/>
      <c r="B78" s="178"/>
      <c r="C78" s="179"/>
      <c r="D78" s="180"/>
      <c r="E78" s="181"/>
      <c r="F78" s="182"/>
      <c r="G78" s="180"/>
      <c r="H78" s="181"/>
      <c r="I78" s="182"/>
      <c r="J78" s="180"/>
      <c r="K78" s="44"/>
      <c r="L78" s="45"/>
      <c r="M78" s="34"/>
      <c r="N78" s="44"/>
    </row>
    <row r="79" spans="1:12" ht="12.75">
      <c r="A79" s="129">
        <v>47</v>
      </c>
      <c r="B79" s="122" t="s">
        <v>45</v>
      </c>
      <c r="C79" s="72">
        <v>85406</v>
      </c>
      <c r="D79" s="89">
        <v>2180</v>
      </c>
      <c r="E79" s="90">
        <v>1904</v>
      </c>
      <c r="F79" s="96">
        <f>E79/D79</f>
        <v>0.8733944954128441</v>
      </c>
      <c r="G79" s="89">
        <v>2180</v>
      </c>
      <c r="H79" s="90">
        <v>1904</v>
      </c>
      <c r="I79" s="112">
        <f>H79/G79</f>
        <v>0.8733944954128441</v>
      </c>
      <c r="J79" s="89">
        <f>E79-H79</f>
        <v>0</v>
      </c>
      <c r="K79" s="17"/>
      <c r="L79" s="2"/>
    </row>
    <row r="80" spans="1:12" s="47" customFormat="1" ht="13.5" thickBot="1">
      <c r="A80" s="145"/>
      <c r="B80" s="205" t="s">
        <v>61</v>
      </c>
      <c r="C80" s="203">
        <v>85406</v>
      </c>
      <c r="D80" s="139">
        <f>SUM(D79)</f>
        <v>2180</v>
      </c>
      <c r="E80" s="140">
        <f>SUM(E79)</f>
        <v>1904</v>
      </c>
      <c r="F80" s="204"/>
      <c r="G80" s="140">
        <f>SUM(G79)</f>
        <v>2180</v>
      </c>
      <c r="H80" s="140">
        <f>SUM(H79)</f>
        <v>1904</v>
      </c>
      <c r="I80" s="141"/>
      <c r="J80" s="139">
        <v>0</v>
      </c>
      <c r="K80" s="44"/>
      <c r="L80" s="45"/>
    </row>
    <row r="81" spans="1:12" s="47" customFormat="1" ht="12.75">
      <c r="A81" s="128"/>
      <c r="B81" s="63"/>
      <c r="C81" s="201"/>
      <c r="D81" s="102"/>
      <c r="E81" s="94"/>
      <c r="F81" s="202"/>
      <c r="G81" s="94"/>
      <c r="H81" s="94"/>
      <c r="I81" s="113"/>
      <c r="J81" s="102"/>
      <c r="K81" s="44"/>
      <c r="L81" s="45"/>
    </row>
    <row r="82" spans="1:12" ht="13.5" thickBot="1">
      <c r="A82" s="131">
        <f>A79+1</f>
        <v>48</v>
      </c>
      <c r="B82" s="126" t="s">
        <v>46</v>
      </c>
      <c r="C82" s="183">
        <v>85407</v>
      </c>
      <c r="D82" s="91">
        <v>10400</v>
      </c>
      <c r="E82" s="92">
        <v>389</v>
      </c>
      <c r="F82" s="100">
        <f>E82/D82</f>
        <v>0.037403846153846156</v>
      </c>
      <c r="G82" s="91">
        <v>10400</v>
      </c>
      <c r="H82" s="92">
        <v>389</v>
      </c>
      <c r="I82" s="118">
        <f>H82/G82</f>
        <v>0.037403846153846156</v>
      </c>
      <c r="J82" s="91">
        <f>E82-H82</f>
        <v>0</v>
      </c>
      <c r="K82" s="17"/>
      <c r="L82" s="2"/>
    </row>
    <row r="83" spans="1:12" s="48" customFormat="1" ht="12.75">
      <c r="A83" s="184"/>
      <c r="B83" s="168" t="s">
        <v>61</v>
      </c>
      <c r="C83" s="169">
        <v>85407</v>
      </c>
      <c r="D83" s="156">
        <f>SUM(D82)</f>
        <v>10400</v>
      </c>
      <c r="E83" s="157">
        <f>SUM(E82)</f>
        <v>389</v>
      </c>
      <c r="F83" s="158"/>
      <c r="G83" s="156">
        <f>SUM(G82)</f>
        <v>10400</v>
      </c>
      <c r="H83" s="157">
        <f>SUM(H82)</f>
        <v>389</v>
      </c>
      <c r="I83" s="158"/>
      <c r="J83" s="156">
        <f>SUM(J82)</f>
        <v>0</v>
      </c>
      <c r="K83" s="49"/>
      <c r="L83" s="50"/>
    </row>
    <row r="84" spans="1:12" s="48" customFormat="1" ht="12.75">
      <c r="A84" s="186"/>
      <c r="B84" s="165"/>
      <c r="C84" s="73"/>
      <c r="D84" s="103"/>
      <c r="E84" s="104"/>
      <c r="F84" s="114"/>
      <c r="G84" s="103"/>
      <c r="H84" s="104"/>
      <c r="I84" s="114"/>
      <c r="J84" s="103"/>
      <c r="K84" s="49"/>
      <c r="L84" s="50"/>
    </row>
    <row r="85" spans="1:12" s="48" customFormat="1" ht="13.5" thickBot="1">
      <c r="A85" s="132"/>
      <c r="B85" s="63"/>
      <c r="C85" s="13"/>
      <c r="D85" s="93"/>
      <c r="E85" s="94"/>
      <c r="F85" s="97"/>
      <c r="G85" s="102"/>
      <c r="H85" s="94"/>
      <c r="I85" s="113"/>
      <c r="J85" s="102"/>
      <c r="K85" s="49"/>
      <c r="L85" s="50"/>
    </row>
    <row r="86" spans="1:12" ht="13.5" thickBot="1">
      <c r="A86" s="51"/>
      <c r="B86" s="52" t="s">
        <v>47</v>
      </c>
      <c r="C86" s="53"/>
      <c r="D86" s="95">
        <f>D13+D25+D28+D42+D48+D52+D57+D64+D77+D80+D83</f>
        <v>2595972</v>
      </c>
      <c r="E86" s="95">
        <f>E13+E25+E28+E42+E48+E52+E57+E64+E77+E80+E83</f>
        <v>1507962</v>
      </c>
      <c r="F86" s="54"/>
      <c r="G86" s="95">
        <f>G13+G25+G28+G42+G48+G52+G57+G64+G77+G80+G83</f>
        <v>2536425</v>
      </c>
      <c r="H86" s="95">
        <f>H13+H25+H28+H42+H48+H52+H57+H64+H77+H80+H83</f>
        <v>1453508</v>
      </c>
      <c r="I86" s="119"/>
      <c r="J86" s="95">
        <f>J13+J25+J28+J42+J48+J52+J57+J64+J77+J80+J83</f>
        <v>54454</v>
      </c>
      <c r="K86" s="17"/>
      <c r="L86" s="2"/>
    </row>
    <row r="87" ht="12.75">
      <c r="G87" s="42"/>
    </row>
    <row r="88" ht="12.75">
      <c r="G88" s="41"/>
    </row>
    <row r="99" ht="12.75">
      <c r="G99" s="42"/>
    </row>
  </sheetData>
  <mergeCells count="1">
    <mergeCell ref="B5:J5"/>
  </mergeCells>
  <printOptions horizontalCentered="1"/>
  <pageMargins left="0.7874015748031497" right="0.7874015748031497" top="0.984251968503937" bottom="0.984251968503937" header="0.11811023622047245" footer="0.15748031496062992"/>
  <pageSetup fitToHeight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</dc:creator>
  <cp:keywords/>
  <dc:description/>
  <cp:lastModifiedBy>user</cp:lastModifiedBy>
  <cp:lastPrinted>2006-03-16T13:17:34Z</cp:lastPrinted>
  <dcterms:created xsi:type="dcterms:W3CDTF">2006-02-24T07:12:49Z</dcterms:created>
  <dcterms:modified xsi:type="dcterms:W3CDTF">2006-03-22T11:20:11Z</dcterms:modified>
  <cp:category/>
  <cp:version/>
  <cp:contentType/>
  <cp:contentStatus/>
</cp:coreProperties>
</file>